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66" yWindow="60" windowWidth="9660" windowHeight="6135" tabRatio="900" activeTab="0"/>
  </bookViews>
  <sheets>
    <sheet name="Паспорт-Доходи " sheetId="1" r:id="rId1"/>
    <sheet name="Паспорт-Видатки " sheetId="2" r:id="rId2"/>
  </sheets>
  <definedNames>
    <definedName name="_xlnm.Print_Titles" localSheetId="1">'Паспорт-Видатки '!$1:$3</definedName>
    <definedName name="_xlnm.Print_Titles" localSheetId="0">'Паспорт-Доходи '!$4:$6</definedName>
    <definedName name="_xlnm.Print_Area" localSheetId="1">'Паспорт-Видатки '!$A$1:$I$103</definedName>
    <definedName name="_xlnm.Print_Area" localSheetId="0">'Паспорт-Доходи '!$A$1:$I$56</definedName>
  </definedNames>
  <calcPr fullCalcOnLoad="1"/>
</workbook>
</file>

<file path=xl/sharedStrings.xml><?xml version="1.0" encoding="utf-8"?>
<sst xmlns="http://schemas.openxmlformats.org/spreadsheetml/2006/main" count="208" uniqueCount="170">
  <si>
    <t>Доходи</t>
  </si>
  <si>
    <t>% виконання</t>
  </si>
  <si>
    <t>Податкові надходження</t>
  </si>
  <si>
    <t>Неподаткові надходження</t>
  </si>
  <si>
    <t>Інші надходження</t>
  </si>
  <si>
    <t>Державне мито</t>
  </si>
  <si>
    <t>Інші неподаткові надходження</t>
  </si>
  <si>
    <t>Офіційні трансферти</t>
  </si>
  <si>
    <t>050000</t>
  </si>
  <si>
    <t>Національна оборона</t>
  </si>
  <si>
    <t>070000</t>
  </si>
  <si>
    <t>Освіта</t>
  </si>
  <si>
    <t>080000</t>
  </si>
  <si>
    <t>Охорона здоров’я</t>
  </si>
  <si>
    <t>090000</t>
  </si>
  <si>
    <t>Соціальний захист Всього</t>
  </si>
  <si>
    <t>110000</t>
  </si>
  <si>
    <t>Культура</t>
  </si>
  <si>
    <t>120000</t>
  </si>
  <si>
    <t>Засоби масової інформації</t>
  </si>
  <si>
    <t>130000</t>
  </si>
  <si>
    <t>Фізична культура і спорт</t>
  </si>
  <si>
    <t>Газифікація</t>
  </si>
  <si>
    <t>Резервні фонди</t>
  </si>
  <si>
    <t>Регіональний контракт</t>
  </si>
  <si>
    <t>відхилення +,-</t>
  </si>
  <si>
    <t>Власні надходження бюджетних установ</t>
  </si>
  <si>
    <t>ВСЬОГО ДОХОДІВ ЗАГАЛЬНОГО ФОНДУ</t>
  </si>
  <si>
    <t>ВИДАТКИ</t>
  </si>
  <si>
    <t>ВСЬОГО ВИДАТКІВ ЗАГАЛЬНОГО ФОНДУ</t>
  </si>
  <si>
    <t xml:space="preserve">ВСЬОГО ВИДАТКІВ </t>
  </si>
  <si>
    <t xml:space="preserve">                               </t>
  </si>
  <si>
    <t>(грн.)</t>
  </si>
  <si>
    <t xml:space="preserve">Органи місцевого самоврядування </t>
  </si>
  <si>
    <t>Податки на доходи, податок на прибуток, податки на збільшення ринкової вартості</t>
  </si>
  <si>
    <t>Перевищення доходів над видатками</t>
  </si>
  <si>
    <t>Всього фінансові ресурси загального фонду</t>
  </si>
  <si>
    <t>Всього фінансові ресурси спеціального фонду</t>
  </si>
  <si>
    <t>Загальний фонд</t>
  </si>
  <si>
    <t>Всього доходів загального фонду без урахування трансфертів</t>
  </si>
  <si>
    <t>Субвенції</t>
  </si>
  <si>
    <t>Залишки коштів,спрямовані на видатки</t>
  </si>
  <si>
    <t xml:space="preserve">Спеціальні фонди </t>
  </si>
  <si>
    <t>Разом доходів спеціального фонду</t>
  </si>
  <si>
    <t>РАЗОМ ДОХОДІВ</t>
  </si>
  <si>
    <t>ВСЬОГО ФІНАНСОВИЙ РЕСУРС</t>
  </si>
  <si>
    <t>Транспорт, дорожне господарство, зв'язок, телекомунікація та інформатика</t>
  </si>
  <si>
    <t>Дотація селищній та сільським радам</t>
  </si>
  <si>
    <t>Перевищення доходів загального фонду над видатками</t>
  </si>
  <si>
    <t>Повернення коштів, наданих для кредитування індивідуальних сільським забудовникам</t>
  </si>
  <si>
    <t>Разом видатків спеціального фонду</t>
  </si>
  <si>
    <t>Адміністративні збори та платежі,доходи від некомерційного та побічного продажу</t>
  </si>
  <si>
    <t>41020000</t>
  </si>
  <si>
    <t>41020100</t>
  </si>
  <si>
    <t>Дотація вирівнювання, що одержуються з державного бюджету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</si>
  <si>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</si>
  <si>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річних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</si>
  <si>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прибуткових територій),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</si>
  <si>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</si>
  <si>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Інші субвенції</t>
  </si>
  <si>
    <t>Субвенція з державного бюдж місц бюдж на виплату держ соц доп на дітей-сиріт та дітей, позбав батьківс піклування, грошо забезп батьк-вихователям і прийомн батьк за над соц послуг у дит сім типу та прийом сім`ях за принц`гроші ход за дитиною"</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</si>
  <si>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</si>
  <si>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</si>
  <si>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 </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</si>
  <si>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</si>
  <si>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</si>
  <si>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</si>
  <si>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Інші джерела власних надходжень бюджетних установ </t>
  </si>
  <si>
    <t>110201</t>
  </si>
  <si>
    <t>110204</t>
  </si>
  <si>
    <t>110205</t>
  </si>
  <si>
    <t>110502</t>
  </si>
  <si>
    <t>Загальноосвітні школи (в т. ч. школа-дитячий садок, інтернат при школі), спеціалізовані школи, ліцеї, гімназії, колегіуми </t>
  </si>
  <si>
    <t>Дитячі будинки (в т. ч. сімейного типу, прийомні сім'ї) </t>
  </si>
  <si>
    <t>Методична робота, інші заходи у сфері народної освіти </t>
  </si>
  <si>
    <t>Позашкільні заклади освіти, заходи із позашкільної роботи з дітьми </t>
  </si>
  <si>
    <t>Централізовані бухгалтерії обласних, міських, районних відділів освіти </t>
  </si>
  <si>
    <t>Групи централізованого господарського обслуговування </t>
  </si>
  <si>
    <t>Інші освітні програми </t>
  </si>
  <si>
    <t>Допомога дітям-сиротам та дітям, позбавленим батьківського піклування, яким виповнюється 18 років</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</si>
  <si>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</si>
  <si>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</si>
  <si>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</si>
  <si>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окремим категоріям громадян з послуг зв'язку</t>
  </si>
  <si>
    <t xml:space="preserve">Пільги багатодітним сім'ям на житлово-комунальні послуги </t>
  </si>
  <si>
    <t xml:space="preserve">Пільги багатодітним сім'ям на придбання твердого палива та скрапленого газу </t>
  </si>
  <si>
    <t>Допомога у зв'язку з вагітністю і пологами </t>
  </si>
  <si>
    <t>Допомога на догляд за дитиною віком до 3 років</t>
  </si>
  <si>
    <t>Допомога при народженні дитини </t>
  </si>
  <si>
    <t xml:space="preserve">Допомога на дітей, над якими встановлено опіку чи піклування </t>
  </si>
  <si>
    <t>Допомога на дітей одиноким матерям</t>
  </si>
  <si>
    <t>Тимчасова державна допомога дітям</t>
  </si>
  <si>
    <t xml:space="preserve">Допомога при усиновленні дитини </t>
  </si>
  <si>
    <t>Державна соціальна допомога малозабезпеченим сім'ям </t>
  </si>
  <si>
    <t xml:space="preserve">Субсидії населенню для відшкодування витрат на оплату житлово-комунальних послуг </t>
  </si>
  <si>
    <t xml:space="preserve">Субсидії населенню для відшкодування витрат на придбання твердого та рідкого пічного побутового палива і скрапленого газу </t>
  </si>
  <si>
    <t>Кошти на забезпечення побутовим вугіллям окремих категорій населення </t>
  </si>
  <si>
    <t>Інші видатки на соціальний захист населення </t>
  </si>
  <si>
    <t>Інші програми соціального захисту дітей </t>
  </si>
  <si>
    <t>Утримання центрів соціальних служб для сім'ї, дітей та молоді</t>
  </si>
  <si>
    <t>Соціальні програми і заходи державних органів у справах молоді </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</si>
  <si>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</si>
  <si>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</si>
  <si>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</si>
  <si>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Фінансова підтримка громадських організацій інвалідів і ветеранів </t>
  </si>
  <si>
    <t>Державна соціальна допомога інвалідам з дитинства та дітям-інвалідам </t>
  </si>
  <si>
    <t>Бібліотеки </t>
  </si>
  <si>
    <t>Палаци і будинки культури, клуби та інші заклади клубного типу </t>
  </si>
  <si>
    <t>Школи естетичного виховання дітей </t>
  </si>
  <si>
    <t>Інші культурно-освітні заклади та заходи </t>
  </si>
  <si>
    <t>Проведення навчально-тренувальних зборів і змагань </t>
  </si>
  <si>
    <t>Утримання та навчально-тренувальна робота дитячо-юнацьких спортивних шкіл </t>
  </si>
  <si>
    <t>070201</t>
  </si>
  <si>
    <t xml:space="preserve">Соціальний захист </t>
  </si>
  <si>
    <t>Пільги ветеранам війни на житлово-комунальні послуги </t>
  </si>
  <si>
    <t>Пільги ветеранам війни на придбання твердого палива та скрапленого газу </t>
  </si>
  <si>
    <t>Інші пільги ветеранам війни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</si>
  <si>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</si>
  <si>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на придбання твердого палива </t>
  </si>
  <si>
    <t xml:space="preserve">Пільги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</si>
  <si>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 xml:space="preserve">Пільги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</si>
  <si>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010116</t>
  </si>
  <si>
    <t>Податок на доходи фізичних осіб</t>
  </si>
  <si>
    <t>Податок на доходи фізичних осіб, що сплаується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</si>
  <si>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</si>
  <si>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сплаується податковими агентами, із доходів платника податку інших ніж заробітна плата</t>
  </si>
  <si>
    <t>Податок на доходи фізичних осіб, що сплаується фізичними особами за результатами річного декларування</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</si>
  <si>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</si>
  <si>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</si>
  <si>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Запобігання та ліквідація надзвичайних ситуацій та наслідків стихійного лиха</t>
  </si>
  <si>
    <t>Нерозподілені видатки на обслуговування осіб з обмеженими фізичними можливостями в Центрах соціальної реабілітації дітей-інвалідів та Центрах професійної реабілітації інвалідів</t>
  </si>
  <si>
    <t>Заступник голови районної ради</t>
  </si>
  <si>
    <t>Б.Мухін</t>
  </si>
  <si>
    <t>091204</t>
  </si>
  <si>
    <t>080101</t>
  </si>
  <si>
    <t>080800</t>
  </si>
  <si>
    <t>Державне мито, пов'язане з видачею та оформленням закордонних паспортів та паспортів громадян України</t>
  </si>
  <si>
    <t>Лікарні</t>
  </si>
  <si>
    <t>150110</t>
  </si>
  <si>
    <t>170703</t>
  </si>
  <si>
    <t>180109</t>
  </si>
  <si>
    <t>240605</t>
  </si>
  <si>
    <t>250380</t>
  </si>
  <si>
    <t>Центри первинної медичної (медико-санітарної) допомоги</t>
  </si>
  <si>
    <t>Інші заходи по охороні здоров'я</t>
  </si>
  <si>
    <t>Періодичні видання (газети та журнали) </t>
  </si>
  <si>
    <t>Центри `Спорт для всіх` та заходи з фізичної культури </t>
  </si>
  <si>
    <t>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</si>
  <si>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залізничному транспорті </t>
  </si>
  <si>
    <t>Інші послуги, пов`язані з економічною діяльністю </t>
  </si>
  <si>
    <t>Програма стабілізації та соціально-економічного розвитку територій </t>
  </si>
  <si>
    <t>Збереження природно-заповідного фонду</t>
  </si>
  <si>
    <t xml:space="preserve">Проведення невідкладних відновлювальних робіт, будівництво та реконструкція загальноосвітніх навчальних закладів </t>
  </si>
  <si>
    <t xml:space="preserve">Видатки на проведення робіт, пов'язаних із будівництвом, реконструкцією, ремонтом та утриманням автомобільних доріг </t>
  </si>
  <si>
    <t>Затверджений план на 2014 рік</t>
  </si>
  <si>
    <t>Затвердже-ний план на звітний період з урахуванням змін</t>
  </si>
  <si>
    <t>2014 рік</t>
  </si>
  <si>
    <t>до затвердженого плану на 2014 рік</t>
  </si>
  <si>
    <t xml:space="preserve">до затвердженого плану на звітний період з урахуванням змін </t>
  </si>
  <si>
    <t xml:space="preserve">Видатки на розширення мережі дошкільних навчальних закладів та модернізацію дитячих майданчиків дошкільних закладів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</si>
  <si>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</si>
  <si>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до затвердженого плану на звітний період з урахуванням змін</t>
  </si>
  <si>
    <t>вільні залишки коштів районного бюджету на 01.01.2014р.</t>
  </si>
  <si>
    <t>Фінансування за рахунок коштів єдиного казначейського рахунку (Одержано)</t>
  </si>
  <si>
    <t>Фінансування за рахунок коштів єдиного казначейського рахунку (Повернуто)</t>
  </si>
  <si>
    <t>Залишки коштів районного бюджету на 01.01.2014р.</t>
  </si>
  <si>
    <t xml:space="preserve">Звіт про виконання районного бюджету за І півріччя  2014 року </t>
  </si>
  <si>
    <t xml:space="preserve">Додаток до  рішення районної ради 
від  17 липня 2014 року </t>
  </si>
  <si>
    <t>Виконано за І півріччя 2014 року</t>
  </si>
  <si>
    <t>Дотація</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</si>
</sst>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гр.&quot;;\-#,##0\ &quot;гр.&quot;"/>
    <numFmt numFmtId="173" formatCode="#,##0\ &quot;гр.&quot;;[Red]\-#,##0\ &quot;гр.&quot;"/>
    <numFmt numFmtId="174" formatCode="#,##0.00\ &quot;гр.&quot;;\-#,##0.00\ &quot;гр.&quot;"/>
    <numFmt numFmtId="175" formatCode="#,##0.00\ &quot;гр.&quot;;[Red]\-#,##0.00\ &quot;гр.&quot;"/>
    <numFmt numFmtId="176" formatCode="_-* #,##0\ &quot;гр.&quot;_-;\-* #,##0\ &quot;гр.&quot;_-;_-* &quot;-&quot;\ &quot;гр.&quot;_-;_-@_-"/>
    <numFmt numFmtId="177" formatCode="_-* #,##0\ _г_р_._-;\-* #,##0\ _г_р_._-;_-* &quot;-&quot;\ _г_р_._-;_-@_-"/>
    <numFmt numFmtId="178" formatCode="_-* #,##0.00\ &quot;гр.&quot;_-;\-* #,##0.00\ &quot;гр.&quot;_-;_-* &quot;-&quot;??\ &quot;гр.&quot;_-;_-@_-"/>
    <numFmt numFmtId="179" formatCode="_-* #,##0.00\ _г_р_._-;\-* #,##0.00\ _г_р_._-;_-* &quot;-&quot;??\ _г_р_._-;_-@_-"/>
    <numFmt numFmtId="180" formatCode="0.0"/>
    <numFmt numFmtId="181" formatCode="000000"/>
    <numFmt numFmtId="182" formatCode="0.0_ ;[Red]\-0.0\ "/>
    <numFmt numFmtId="183" formatCode="0_ ;[Red]\-0\ "/>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
  </numFmts>
  <fonts count="26">
    <font>
      <sz val="10"/>
      <name val="Arial Cyr"/>
      <family val="0"/>
    </font>
    <font>
      <b/>
      <sz val="10"/>
      <name val="Arial Cyr"/>
      <family val="0"/>
    </font>
    <font>
      <i/>
      <sz val="10"/>
      <name val="Arial Cyr"/>
      <family val="0"/>
    </font>
    <font>
      <b/>
      <i/>
      <sz val="10"/>
      <name val="Arial Cyr"/>
      <family val="0"/>
    </font>
    <font>
      <sz val="12"/>
      <name val="Times New Roman Cyr"/>
      <family val="0"/>
    </font>
    <font>
      <sz val="10"/>
      <color indexed="8"/>
      <name val="Arial Cyr"/>
      <family val="0"/>
    </font>
    <font>
      <b/>
      <sz val="11"/>
      <name val="Arial Cyr"/>
      <family val="2"/>
    </font>
    <font>
      <b/>
      <i/>
      <sz val="10"/>
      <color indexed="8"/>
      <name val="Arial Cyr"/>
      <family val="2"/>
    </font>
    <font>
      <b/>
      <i/>
      <sz val="11"/>
      <name val="Arial Cyr"/>
      <family val="2"/>
    </font>
    <font>
      <b/>
      <sz val="11"/>
      <color indexed="8"/>
      <name val="Arial Cyr"/>
      <family val="2"/>
    </font>
    <font>
      <b/>
      <sz val="12"/>
      <color indexed="8"/>
      <name val="Arial Cyr"/>
      <family val="2"/>
    </font>
    <font>
      <b/>
      <sz val="12"/>
      <name val="Arial Cyr"/>
      <family val="2"/>
    </font>
    <font>
      <b/>
      <sz val="14"/>
      <name val="Arial Cyr"/>
      <family val="2"/>
    </font>
    <font>
      <b/>
      <sz val="16"/>
      <name val="Arial Cyr"/>
      <family val="2"/>
    </font>
    <font>
      <i/>
      <sz val="8"/>
      <name val="Arial Cyr"/>
      <family val="2"/>
    </font>
    <font>
      <b/>
      <sz val="10"/>
      <color indexed="8"/>
      <name val="Arial Cyr"/>
      <family val="0"/>
    </font>
    <font>
      <sz val="12"/>
      <name val="Arial Cyr"/>
      <family val="0"/>
    </font>
    <font>
      <sz val="10"/>
      <color indexed="8"/>
      <name val="Arial"/>
      <family val="2"/>
    </font>
    <font>
      <b/>
      <sz val="10"/>
      <color indexed="8"/>
      <name val="Arial"/>
      <family val="2"/>
    </font>
    <font>
      <sz val="11"/>
      <name val="Arial Cyr"/>
      <family val="0"/>
    </font>
    <font>
      <sz val="12"/>
      <color indexed="8"/>
      <name val="Times New Roman"/>
      <family val="1"/>
    </font>
    <font>
      <b/>
      <sz val="12"/>
      <color indexed="8"/>
      <name val="Times New Roman"/>
      <family val="1"/>
    </font>
    <font>
      <i/>
      <sz val="11"/>
      <name val="Arial Cyr"/>
      <family val="0"/>
    </font>
    <font>
      <b/>
      <sz val="12"/>
      <name val="Times New Roman"/>
      <family val="1"/>
    </font>
    <font>
      <b/>
      <i/>
      <sz val="12"/>
      <name val="Times New Roman"/>
      <family val="1"/>
    </font>
    <font>
      <sz val="12"/>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8">
    <border>
      <left/>
      <right/>
      <top/>
      <bottom/>
      <diagonal/>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color indexed="63"/>
      </left>
      <right style="medium"/>
      <top>
        <color indexed="63"/>
      </top>
      <bottom>
        <color indexed="63"/>
      </bottom>
    </border>
    <border>
      <left style="thin"/>
      <right>
        <color indexed="63"/>
      </right>
      <top style="thin"/>
      <bottom style="thin"/>
    </border>
    <border>
      <left style="medium"/>
      <right>
        <color indexed="63"/>
      </right>
      <top>
        <color indexed="63"/>
      </top>
      <bottom style="medium"/>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thin"/>
      <top style="medium"/>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8">
    <xf numFmtId="0" fontId="0" fillId="0" borderId="0" xfId="0" applyAlignment="1">
      <alignment/>
    </xf>
    <xf numFmtId="0" fontId="0" fillId="2" borderId="0" xfId="0" applyFill="1" applyAlignment="1">
      <alignment/>
    </xf>
    <xf numFmtId="0" fontId="0" fillId="2" borderId="1" xfId="0" applyFont="1" applyFill="1" applyBorder="1" applyAlignment="1">
      <alignment horizontal="center" vertical="top" wrapText="1"/>
    </xf>
    <xf numFmtId="0" fontId="0" fillId="0" borderId="2" xfId="0" applyBorder="1" applyAlignment="1">
      <alignment horizontal="centerContinuous"/>
    </xf>
    <xf numFmtId="0" fontId="2" fillId="2" borderId="0" xfId="0" applyFont="1" applyFill="1" applyAlignment="1">
      <alignment/>
    </xf>
    <xf numFmtId="0" fontId="6" fillId="2" borderId="0" xfId="0" applyFont="1" applyFill="1" applyAlignment="1">
      <alignment/>
    </xf>
    <xf numFmtId="0" fontId="11" fillId="2" borderId="0" xfId="0" applyFont="1" applyFill="1" applyAlignment="1">
      <alignment/>
    </xf>
    <xf numFmtId="0" fontId="12" fillId="2" borderId="0" xfId="0" applyFont="1" applyFill="1" applyAlignment="1">
      <alignment/>
    </xf>
    <xf numFmtId="0" fontId="2" fillId="2" borderId="0" xfId="0" applyFont="1" applyFill="1" applyAlignment="1">
      <alignment horizontal="center"/>
    </xf>
    <xf numFmtId="0" fontId="2" fillId="0" borderId="2" xfId="0" applyFont="1" applyBorder="1" applyAlignment="1">
      <alignment horizontal="centerContinuous"/>
    </xf>
    <xf numFmtId="0" fontId="2" fillId="0" borderId="3" xfId="0" applyFont="1" applyBorder="1" applyAlignment="1">
      <alignment horizontal="centerContinuous"/>
    </xf>
    <xf numFmtId="0" fontId="8" fillId="2" borderId="4" xfId="0" applyFont="1" applyFill="1" applyBorder="1" applyAlignment="1">
      <alignment horizontal="centerContinuous" vertical="top" wrapText="1"/>
    </xf>
    <xf numFmtId="0" fontId="8" fillId="2" borderId="5" xfId="0" applyFont="1" applyFill="1" applyBorder="1" applyAlignment="1">
      <alignment horizontal="centerContinuous" vertical="top" wrapText="1"/>
    </xf>
    <xf numFmtId="0" fontId="14" fillId="2" borderId="6" xfId="0" applyFont="1" applyFill="1" applyBorder="1" applyAlignment="1">
      <alignment horizontal="center" vertical="top" wrapText="1"/>
    </xf>
    <xf numFmtId="0" fontId="5" fillId="2" borderId="1" xfId="17" applyFont="1" applyFill="1" applyBorder="1" applyAlignment="1" applyProtection="1">
      <alignment horizontal="center"/>
      <protection/>
    </xf>
    <xf numFmtId="49" fontId="0" fillId="2" borderId="1" xfId="0" applyNumberFormat="1" applyFill="1" applyBorder="1" applyAlignment="1">
      <alignment horizontal="center"/>
    </xf>
    <xf numFmtId="0" fontId="0" fillId="2" borderId="7" xfId="17" applyFont="1" applyFill="1" applyBorder="1" applyAlignment="1" applyProtection="1">
      <alignment horizontal="left" vertical="center"/>
      <protection/>
    </xf>
    <xf numFmtId="0" fontId="0" fillId="2" borderId="7" xfId="17" applyFont="1" applyFill="1" applyBorder="1" applyAlignment="1" applyProtection="1">
      <alignment horizontal="left" vertical="center" wrapText="1"/>
      <protection/>
    </xf>
    <xf numFmtId="0" fontId="0" fillId="2" borderId="7" xfId="0" applyFont="1" applyFill="1" applyBorder="1" applyAlignment="1">
      <alignment wrapText="1"/>
    </xf>
    <xf numFmtId="49" fontId="11" fillId="2" borderId="8" xfId="0" applyNumberFormat="1" applyFont="1" applyFill="1" applyBorder="1" applyAlignment="1">
      <alignment horizontal="center"/>
    </xf>
    <xf numFmtId="0" fontId="0" fillId="2" borderId="0" xfId="0" applyFill="1" applyBorder="1" applyAlignment="1">
      <alignment/>
    </xf>
    <xf numFmtId="0" fontId="6" fillId="2" borderId="0" xfId="0" applyFont="1" applyFill="1" applyBorder="1" applyAlignment="1">
      <alignment/>
    </xf>
    <xf numFmtId="0" fontId="3" fillId="2" borderId="0" xfId="0" applyFont="1" applyFill="1" applyBorder="1" applyAlignment="1">
      <alignment/>
    </xf>
    <xf numFmtId="0" fontId="2" fillId="2" borderId="0" xfId="0" applyFont="1" applyFill="1" applyBorder="1" applyAlignment="1">
      <alignment/>
    </xf>
    <xf numFmtId="0" fontId="11" fillId="2" borderId="0" xfId="0" applyFont="1" applyFill="1" applyBorder="1" applyAlignment="1">
      <alignment/>
    </xf>
    <xf numFmtId="0" fontId="0" fillId="0" borderId="0" xfId="0" applyFill="1" applyAlignment="1">
      <alignment/>
    </xf>
    <xf numFmtId="0" fontId="0" fillId="0" borderId="2" xfId="0" applyFill="1" applyBorder="1" applyAlignment="1">
      <alignment horizontal="centerContinuous"/>
    </xf>
    <xf numFmtId="0" fontId="0" fillId="0" borderId="9" xfId="0" applyFill="1" applyBorder="1" applyAlignment="1">
      <alignment/>
    </xf>
    <xf numFmtId="1" fontId="6" fillId="2" borderId="1" xfId="0" applyNumberFormat="1" applyFont="1" applyFill="1" applyBorder="1" applyAlignment="1" applyProtection="1">
      <alignment/>
      <protection locked="0"/>
    </xf>
    <xf numFmtId="1" fontId="0" fillId="2" borderId="1" xfId="0" applyNumberFormat="1" applyFill="1" applyBorder="1" applyAlignment="1" applyProtection="1">
      <alignment/>
      <protection locked="0"/>
    </xf>
    <xf numFmtId="1" fontId="6" fillId="0" borderId="1" xfId="0" applyNumberFormat="1" applyFont="1" applyFill="1" applyBorder="1" applyAlignment="1" applyProtection="1">
      <alignment/>
      <protection locked="0"/>
    </xf>
    <xf numFmtId="1" fontId="1" fillId="2" borderId="1" xfId="0" applyNumberFormat="1" applyFont="1" applyFill="1" applyBorder="1" applyAlignment="1" applyProtection="1">
      <alignment/>
      <protection locked="0"/>
    </xf>
    <xf numFmtId="1" fontId="1" fillId="0" borderId="1" xfId="0" applyNumberFormat="1" applyFont="1" applyFill="1" applyBorder="1" applyAlignment="1" applyProtection="1">
      <alignment/>
      <protection locked="0"/>
    </xf>
    <xf numFmtId="1" fontId="0" fillId="2" borderId="1" xfId="0" applyNumberFormat="1" applyFill="1" applyBorder="1" applyAlignment="1" applyProtection="1">
      <alignment/>
      <protection/>
    </xf>
    <xf numFmtId="0" fontId="12" fillId="2" borderId="10" xfId="0" applyFont="1" applyFill="1" applyBorder="1" applyAlignment="1">
      <alignment horizontal="centerContinuous" wrapText="1"/>
    </xf>
    <xf numFmtId="0" fontId="1" fillId="2" borderId="1" xfId="0" applyFont="1" applyFill="1" applyBorder="1" applyAlignment="1">
      <alignment wrapText="1"/>
    </xf>
    <xf numFmtId="0" fontId="1" fillId="2" borderId="7" xfId="0" applyFont="1" applyFill="1" applyBorder="1" applyAlignment="1">
      <alignment wrapText="1"/>
    </xf>
    <xf numFmtId="1" fontId="11" fillId="2" borderId="11" xfId="0" applyNumberFormat="1" applyFont="1" applyFill="1" applyBorder="1" applyAlignment="1">
      <alignment/>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lignment horizontal="centerContinuous"/>
    </xf>
    <xf numFmtId="0" fontId="1" fillId="2" borderId="5" xfId="0" applyFont="1" applyFill="1" applyBorder="1" applyAlignment="1" applyProtection="1">
      <alignment horizontal="center" vertical="top" wrapText="1"/>
      <protection locked="0"/>
    </xf>
    <xf numFmtId="0" fontId="0" fillId="0" borderId="1" xfId="0" applyBorder="1" applyAlignment="1">
      <alignment/>
    </xf>
    <xf numFmtId="0" fontId="14" fillId="2" borderId="12" xfId="0" applyFont="1" applyFill="1" applyBorder="1" applyAlignment="1">
      <alignment horizontal="center" vertical="top" wrapText="1"/>
    </xf>
    <xf numFmtId="0" fontId="15" fillId="2" borderId="7" xfId="17" applyFont="1" applyFill="1" applyBorder="1" applyAlignment="1" applyProtection="1">
      <alignment horizontal="left" vertical="center" wrapText="1"/>
      <protection/>
    </xf>
    <xf numFmtId="1" fontId="12" fillId="0" borderId="13" xfId="0" applyNumberFormat="1" applyFont="1" applyFill="1" applyBorder="1" applyAlignment="1">
      <alignment/>
    </xf>
    <xf numFmtId="0" fontId="6" fillId="0" borderId="1" xfId="0" applyFont="1" applyBorder="1" applyAlignment="1">
      <alignment horizontal="center"/>
    </xf>
    <xf numFmtId="0" fontId="15" fillId="2" borderId="1" xfId="0" applyFont="1" applyFill="1" applyBorder="1" applyAlignment="1" applyProtection="1">
      <alignment horizontal="center"/>
      <protection/>
    </xf>
    <xf numFmtId="0" fontId="1" fillId="2" borderId="1" xfId="0" applyFont="1" applyFill="1" applyBorder="1" applyAlignment="1" applyProtection="1">
      <alignment horizontal="left"/>
      <protection/>
    </xf>
    <xf numFmtId="0" fontId="1" fillId="0" borderId="1" xfId="0" applyFont="1" applyFill="1" applyBorder="1" applyAlignment="1">
      <alignment horizontal="center" vertical="top" wrapText="1"/>
    </xf>
    <xf numFmtId="2" fontId="0" fillId="0" borderId="1" xfId="0" applyNumberFormat="1" applyFill="1" applyBorder="1" applyAlignment="1" applyProtection="1">
      <alignment/>
      <protection locked="0"/>
    </xf>
    <xf numFmtId="49" fontId="0" fillId="2" borderId="1" xfId="17" applyNumberFormat="1" applyFont="1" applyFill="1" applyBorder="1" applyAlignment="1" applyProtection="1">
      <alignment horizontal="left" vertical="center" wrapText="1"/>
      <protection/>
    </xf>
    <xf numFmtId="0" fontId="15" fillId="2" borderId="1" xfId="17" applyFont="1" applyFill="1" applyBorder="1" applyAlignment="1" applyProtection="1">
      <alignment horizontal="center"/>
      <protection/>
    </xf>
    <xf numFmtId="1" fontId="1" fillId="2" borderId="1" xfId="0" applyNumberFormat="1" applyFont="1" applyFill="1" applyBorder="1" applyAlignment="1" applyProtection="1">
      <alignment/>
      <protection/>
    </xf>
    <xf numFmtId="2" fontId="0" fillId="2" borderId="1" xfId="0" applyNumberFormat="1" applyFill="1" applyBorder="1" applyAlignment="1" applyProtection="1">
      <alignment/>
      <protection/>
    </xf>
    <xf numFmtId="0" fontId="5" fillId="2" borderId="7" xfId="17" applyFont="1" applyFill="1" applyBorder="1" applyAlignment="1" applyProtection="1">
      <alignment horizontal="left" vertical="center" wrapText="1"/>
      <protection/>
    </xf>
    <xf numFmtId="0" fontId="0" fillId="0" borderId="1" xfId="0" applyBorder="1" applyAlignment="1">
      <alignment vertical="center" wrapText="1"/>
    </xf>
    <xf numFmtId="2" fontId="1" fillId="0" borderId="1" xfId="0" applyNumberFormat="1" applyFont="1" applyFill="1" applyBorder="1" applyAlignment="1" applyProtection="1">
      <alignment/>
      <protection locked="0"/>
    </xf>
    <xf numFmtId="0" fontId="0" fillId="2" borderId="6" xfId="0" applyFont="1" applyFill="1" applyBorder="1" applyAlignment="1">
      <alignment horizontal="center" vertical="top" wrapText="1"/>
    </xf>
    <xf numFmtId="1" fontId="0" fillId="2" borderId="6" xfId="0" applyNumberFormat="1" applyFill="1" applyBorder="1" applyAlignment="1" applyProtection="1">
      <alignment/>
      <protection locked="0"/>
    </xf>
    <xf numFmtId="2" fontId="0" fillId="0" borderId="6" xfId="0" applyNumberFormat="1" applyFill="1" applyBorder="1" applyAlignment="1" applyProtection="1">
      <alignment/>
      <protection locked="0"/>
    </xf>
    <xf numFmtId="0" fontId="17" fillId="0" borderId="1" xfId="0" applyFont="1" applyBorder="1" applyAlignment="1">
      <alignment wrapText="1"/>
    </xf>
    <xf numFmtId="2" fontId="1" fillId="2" borderId="1" xfId="0" applyNumberFormat="1" applyFont="1" applyFill="1" applyBorder="1" applyAlignment="1" applyProtection="1">
      <alignment/>
      <protection locked="0"/>
    </xf>
    <xf numFmtId="2" fontId="11" fillId="2" borderId="11" xfId="0" applyNumberFormat="1" applyFont="1" applyFill="1" applyBorder="1" applyAlignment="1">
      <alignment/>
    </xf>
    <xf numFmtId="181" fontId="5" fillId="2" borderId="1" xfId="0" applyNumberFormat="1" applyFont="1" applyFill="1" applyBorder="1" applyAlignment="1" applyProtection="1">
      <alignment horizontal="center"/>
      <protection/>
    </xf>
    <xf numFmtId="2" fontId="6" fillId="0" borderId="1" xfId="0" applyNumberFormat="1" applyFont="1" applyFill="1" applyBorder="1" applyAlignment="1" applyProtection="1">
      <alignment/>
      <protection locked="0"/>
    </xf>
    <xf numFmtId="1" fontId="6" fillId="0" borderId="1" xfId="0" applyNumberFormat="1" applyFont="1" applyFill="1" applyBorder="1" applyAlignment="1" applyProtection="1">
      <alignment/>
      <protection/>
    </xf>
    <xf numFmtId="1" fontId="19" fillId="0" borderId="1" xfId="0" applyNumberFormat="1" applyFont="1" applyFill="1" applyBorder="1" applyAlignment="1" applyProtection="1">
      <alignment/>
      <protection/>
    </xf>
    <xf numFmtId="0" fontId="20" fillId="0" borderId="14" xfId="0" applyFont="1" applyBorder="1" applyAlignment="1">
      <alignment wrapText="1"/>
    </xf>
    <xf numFmtId="0" fontId="20" fillId="0" borderId="1" xfId="0" applyFont="1" applyBorder="1" applyAlignment="1">
      <alignment wrapText="1"/>
    </xf>
    <xf numFmtId="0" fontId="20" fillId="0" borderId="15" xfId="0" applyFont="1" applyBorder="1" applyAlignment="1">
      <alignment wrapText="1"/>
    </xf>
    <xf numFmtId="0" fontId="20" fillId="0" borderId="1" xfId="0" applyFont="1" applyBorder="1" applyAlignment="1">
      <alignment/>
    </xf>
    <xf numFmtId="0" fontId="0" fillId="2" borderId="1" xfId="0" applyFont="1" applyFill="1" applyBorder="1" applyAlignment="1">
      <alignment wrapText="1"/>
    </xf>
    <xf numFmtId="1" fontId="0" fillId="2" borderId="1" xfId="0" applyNumberFormat="1" applyFont="1" applyFill="1" applyBorder="1" applyAlignment="1" applyProtection="1">
      <alignment/>
      <protection locked="0"/>
    </xf>
    <xf numFmtId="0" fontId="1" fillId="0" borderId="1" xfId="0" applyFont="1" applyFill="1" applyBorder="1" applyAlignment="1" applyProtection="1">
      <alignment horizontal="left" vertical="center" wrapText="1"/>
      <protection/>
    </xf>
    <xf numFmtId="0" fontId="20" fillId="0" borderId="16" xfId="0" applyFont="1" applyBorder="1" applyAlignment="1">
      <alignment wrapText="1"/>
    </xf>
    <xf numFmtId="1" fontId="19" fillId="2" borderId="1" xfId="0" applyNumberFormat="1" applyFont="1" applyFill="1" applyBorder="1" applyAlignment="1" applyProtection="1">
      <alignment/>
      <protection locked="0"/>
    </xf>
    <xf numFmtId="1" fontId="0" fillId="0" borderId="1" xfId="0" applyNumberFormat="1" applyFill="1" applyBorder="1" applyAlignment="1" applyProtection="1">
      <alignment/>
      <protection locked="0"/>
    </xf>
    <xf numFmtId="181" fontId="15" fillId="0" borderId="1" xfId="0" applyNumberFormat="1" applyFont="1" applyFill="1" applyBorder="1" applyAlignment="1" applyProtection="1">
      <alignment horizontal="center"/>
      <protection/>
    </xf>
    <xf numFmtId="180" fontId="8" fillId="0" borderId="1" xfId="0" applyNumberFormat="1" applyFont="1" applyFill="1" applyBorder="1" applyAlignment="1" applyProtection="1">
      <alignment/>
      <protection/>
    </xf>
    <xf numFmtId="1" fontId="8" fillId="0" borderId="1" xfId="0" applyNumberFormat="1" applyFont="1" applyFill="1" applyBorder="1" applyAlignment="1" applyProtection="1">
      <alignment/>
      <protection/>
    </xf>
    <xf numFmtId="1" fontId="8" fillId="0" borderId="1" xfId="0" applyNumberFormat="1" applyFont="1" applyFill="1" applyBorder="1" applyAlignment="1" applyProtection="1">
      <alignment horizontal="right"/>
      <protection/>
    </xf>
    <xf numFmtId="181" fontId="9" fillId="0" borderId="1" xfId="0" applyNumberFormat="1" applyFont="1" applyFill="1" applyBorder="1" applyAlignment="1" applyProtection="1">
      <alignment horizontal="center"/>
      <protection/>
    </xf>
    <xf numFmtId="0" fontId="6" fillId="0" borderId="1" xfId="0" applyFont="1" applyFill="1" applyBorder="1" applyAlignment="1" applyProtection="1">
      <alignment horizontal="center"/>
      <protection/>
    </xf>
    <xf numFmtId="1" fontId="11" fillId="0" borderId="10" xfId="0" applyNumberFormat="1" applyFont="1" applyFill="1" applyBorder="1" applyAlignment="1" applyProtection="1">
      <alignment/>
      <protection/>
    </xf>
    <xf numFmtId="2" fontId="6" fillId="0" borderId="1" xfId="0" applyNumberFormat="1" applyFont="1" applyFill="1" applyBorder="1" applyAlignment="1" applyProtection="1">
      <alignment/>
      <protection/>
    </xf>
    <xf numFmtId="49" fontId="15" fillId="0" borderId="1" xfId="0" applyNumberFormat="1" applyFont="1" applyFill="1" applyBorder="1" applyAlignment="1" applyProtection="1">
      <alignment horizontal="center"/>
      <protection/>
    </xf>
    <xf numFmtId="0" fontId="1" fillId="0" borderId="1" xfId="0" applyFont="1" applyFill="1" applyBorder="1" applyAlignment="1" applyProtection="1">
      <alignment horizontal="left"/>
      <protection/>
    </xf>
    <xf numFmtId="0" fontId="15" fillId="0" borderId="1" xfId="0" applyFont="1" applyFill="1" applyBorder="1" applyAlignment="1" applyProtection="1">
      <alignment horizontal="center" wrapText="1"/>
      <protection/>
    </xf>
    <xf numFmtId="49" fontId="1" fillId="0" borderId="1" xfId="0" applyNumberFormat="1" applyFont="1" applyFill="1" applyBorder="1" applyAlignment="1">
      <alignment horizontal="center" vertical="top" wrapText="1"/>
    </xf>
    <xf numFmtId="0" fontId="1" fillId="0" borderId="1" xfId="0" applyFont="1" applyFill="1" applyBorder="1" applyAlignment="1">
      <alignment wrapText="1"/>
    </xf>
    <xf numFmtId="1" fontId="0" fillId="0" borderId="1" xfId="0" applyNumberFormat="1" applyFont="1" applyFill="1" applyBorder="1" applyAlignment="1" applyProtection="1">
      <alignment/>
      <protection locked="0"/>
    </xf>
    <xf numFmtId="0" fontId="0" fillId="0" borderId="1" xfId="0" applyFont="1" applyFill="1" applyBorder="1" applyAlignment="1">
      <alignment horizontal="center" vertical="top" wrapText="1"/>
    </xf>
    <xf numFmtId="0" fontId="6" fillId="0" borderId="1" xfId="0" applyFont="1" applyFill="1" applyBorder="1" applyAlignment="1">
      <alignment wrapText="1"/>
    </xf>
    <xf numFmtId="0" fontId="10" fillId="0" borderId="17" xfId="0" applyFont="1" applyFill="1" applyBorder="1" applyAlignment="1" applyProtection="1">
      <alignment horizontal="left" vertical="center" wrapText="1"/>
      <protection/>
    </xf>
    <xf numFmtId="0" fontId="11" fillId="0" borderId="8" xfId="0" applyFont="1" applyFill="1" applyBorder="1" applyAlignment="1">
      <alignment horizontal="left" wrapText="1"/>
    </xf>
    <xf numFmtId="1" fontId="12" fillId="0" borderId="1" xfId="0" applyNumberFormat="1" applyFont="1" applyFill="1" applyBorder="1" applyAlignment="1" applyProtection="1">
      <alignment/>
      <protection/>
    </xf>
    <xf numFmtId="180" fontId="22" fillId="0" borderId="1" xfId="0" applyNumberFormat="1" applyFont="1" applyFill="1" applyBorder="1" applyAlignment="1" applyProtection="1">
      <alignment/>
      <protection/>
    </xf>
    <xf numFmtId="1" fontId="22" fillId="0" borderId="1" xfId="0" applyNumberFormat="1" applyFont="1" applyFill="1" applyBorder="1" applyAlignment="1" applyProtection="1">
      <alignment/>
      <protection/>
    </xf>
    <xf numFmtId="1" fontId="22" fillId="0" borderId="1" xfId="0" applyNumberFormat="1" applyFont="1" applyFill="1" applyBorder="1" applyAlignment="1" applyProtection="1">
      <alignment horizontal="right"/>
      <protection/>
    </xf>
    <xf numFmtId="180" fontId="19" fillId="0" borderId="1" xfId="0" applyNumberFormat="1" applyFont="1" applyFill="1" applyBorder="1" applyAlignment="1" applyProtection="1">
      <alignment/>
      <protection/>
    </xf>
    <xf numFmtId="1" fontId="19" fillId="0" borderId="1" xfId="0" applyNumberFormat="1" applyFont="1" applyFill="1" applyBorder="1" applyAlignment="1" applyProtection="1">
      <alignment horizontal="right"/>
      <protection/>
    </xf>
    <xf numFmtId="0" fontId="15" fillId="0" borderId="1" xfId="17" applyFont="1" applyFill="1" applyBorder="1" applyAlignment="1" applyProtection="1">
      <alignment horizontal="center"/>
      <protection/>
    </xf>
    <xf numFmtId="0" fontId="6" fillId="0" borderId="7" xfId="17" applyFont="1" applyFill="1" applyBorder="1" applyAlignment="1" applyProtection="1">
      <alignment horizontal="center" vertical="center"/>
      <protection/>
    </xf>
    <xf numFmtId="0" fontId="7" fillId="0" borderId="1" xfId="17" applyFont="1" applyFill="1" applyBorder="1" applyAlignment="1" applyProtection="1">
      <alignment horizontal="center"/>
      <protection/>
    </xf>
    <xf numFmtId="0" fontId="3" fillId="0" borderId="7" xfId="17" applyFont="1" applyFill="1" applyBorder="1" applyAlignment="1" applyProtection="1">
      <alignment horizontal="left" wrapText="1"/>
      <protection/>
    </xf>
    <xf numFmtId="1" fontId="3" fillId="0" borderId="1" xfId="0" applyNumberFormat="1" applyFont="1" applyFill="1" applyBorder="1" applyAlignment="1" applyProtection="1">
      <alignment/>
      <protection/>
    </xf>
    <xf numFmtId="2" fontId="3" fillId="0" borderId="1" xfId="0" applyNumberFormat="1" applyFont="1" applyFill="1" applyBorder="1" applyAlignment="1" applyProtection="1">
      <alignment/>
      <protection/>
    </xf>
    <xf numFmtId="180" fontId="8" fillId="0" borderId="1" xfId="0" applyNumberFormat="1" applyFont="1" applyFill="1" applyBorder="1" applyAlignment="1" applyProtection="1">
      <alignment/>
      <protection/>
    </xf>
    <xf numFmtId="1" fontId="11" fillId="0" borderId="11" xfId="0" applyNumberFormat="1" applyFont="1" applyFill="1" applyBorder="1" applyAlignment="1">
      <alignment/>
    </xf>
    <xf numFmtId="0" fontId="3" fillId="0" borderId="7" xfId="17" applyFont="1" applyFill="1" applyBorder="1" applyAlignment="1" applyProtection="1">
      <alignment vertical="center" wrapText="1"/>
      <protection/>
    </xf>
    <xf numFmtId="0" fontId="15" fillId="0" borderId="1" xfId="17" applyFont="1" applyFill="1" applyBorder="1" applyAlignment="1" applyProtection="1">
      <alignment horizontal="center"/>
      <protection/>
    </xf>
    <xf numFmtId="49" fontId="1" fillId="0" borderId="1" xfId="17" applyNumberFormat="1" applyFont="1" applyFill="1" applyBorder="1" applyAlignment="1" applyProtection="1">
      <alignment horizontal="left" vertical="center" wrapText="1"/>
      <protection/>
    </xf>
    <xf numFmtId="1" fontId="10" fillId="0" borderId="1" xfId="17" applyNumberFormat="1" applyFont="1" applyFill="1" applyBorder="1" applyAlignment="1" applyProtection="1">
      <alignment horizontal="center"/>
      <protection/>
    </xf>
    <xf numFmtId="49" fontId="1" fillId="0" borderId="1" xfId="17" applyNumberFormat="1" applyFont="1" applyFill="1" applyBorder="1" applyAlignment="1" applyProtection="1">
      <alignment horizontal="left" vertical="center" wrapText="1"/>
      <protection/>
    </xf>
    <xf numFmtId="2" fontId="11" fillId="0" borderId="18" xfId="0" applyNumberFormat="1" applyFont="1" applyFill="1" applyBorder="1" applyAlignment="1" applyProtection="1">
      <alignment/>
      <protection/>
    </xf>
    <xf numFmtId="0" fontId="15" fillId="0" borderId="7" xfId="17" applyFont="1" applyFill="1" applyBorder="1" applyAlignment="1" applyProtection="1">
      <alignment horizontal="left" vertical="center"/>
      <protection/>
    </xf>
    <xf numFmtId="49" fontId="1" fillId="0" borderId="1" xfId="0" applyNumberFormat="1" applyFont="1" applyFill="1" applyBorder="1" applyAlignment="1">
      <alignment horizontal="center"/>
    </xf>
    <xf numFmtId="0" fontId="1" fillId="0" borderId="7" xfId="0" applyFont="1" applyFill="1" applyBorder="1" applyAlignment="1">
      <alignment wrapText="1"/>
    </xf>
    <xf numFmtId="49" fontId="11" fillId="0" borderId="8" xfId="0" applyNumberFormat="1" applyFont="1" applyFill="1" applyBorder="1" applyAlignment="1">
      <alignment horizontal="center"/>
    </xf>
    <xf numFmtId="0" fontId="1" fillId="0" borderId="11" xfId="0" applyFont="1" applyFill="1" applyBorder="1" applyAlignment="1">
      <alignment horizontal="left" wrapText="1"/>
    </xf>
    <xf numFmtId="2" fontId="11" fillId="0" borderId="11" xfId="0" applyNumberFormat="1" applyFont="1" applyFill="1" applyBorder="1" applyAlignment="1">
      <alignment/>
    </xf>
    <xf numFmtId="0" fontId="12" fillId="0" borderId="8" xfId="0" applyFont="1" applyFill="1" applyBorder="1" applyAlignment="1">
      <alignment horizontal="centerContinuous" wrapText="1"/>
    </xf>
    <xf numFmtId="0" fontId="12" fillId="0" borderId="11" xfId="0" applyFont="1" applyFill="1" applyBorder="1" applyAlignment="1">
      <alignment horizontal="centerContinuous" wrapText="1"/>
    </xf>
    <xf numFmtId="0" fontId="18" fillId="0" borderId="1" xfId="0" applyFont="1" applyFill="1" applyBorder="1" applyAlignment="1">
      <alignment wrapText="1"/>
    </xf>
    <xf numFmtId="0" fontId="18" fillId="0" borderId="0" xfId="0" applyFont="1" applyFill="1" applyAlignment="1">
      <alignment wrapText="1"/>
    </xf>
    <xf numFmtId="1" fontId="1" fillId="0" borderId="6" xfId="0" applyNumberFormat="1" applyFont="1" applyFill="1" applyBorder="1" applyAlignment="1" applyProtection="1">
      <alignment/>
      <protection locked="0"/>
    </xf>
    <xf numFmtId="0" fontId="11" fillId="0" borderId="1" xfId="0" applyFont="1" applyFill="1" applyBorder="1" applyAlignment="1">
      <alignment horizontal="left" wrapText="1"/>
    </xf>
    <xf numFmtId="49" fontId="5" fillId="2" borderId="1" xfId="0" applyNumberFormat="1" applyFont="1" applyFill="1" applyBorder="1" applyAlignment="1" applyProtection="1">
      <alignment horizontal="center"/>
      <protection/>
    </xf>
    <xf numFmtId="0" fontId="5" fillId="2" borderId="1" xfId="0" applyFont="1" applyFill="1" applyBorder="1" applyAlignment="1" applyProtection="1">
      <alignment horizontal="center"/>
      <protection/>
    </xf>
    <xf numFmtId="49" fontId="0" fillId="2" borderId="1" xfId="0" applyNumberFormat="1" applyFont="1" applyFill="1" applyBorder="1" applyAlignment="1">
      <alignment horizontal="center" vertical="top" wrapText="1"/>
    </xf>
    <xf numFmtId="180" fontId="6" fillId="0" borderId="1" xfId="0" applyNumberFormat="1" applyFont="1" applyFill="1" applyBorder="1" applyAlignment="1" applyProtection="1">
      <alignment/>
      <protection/>
    </xf>
    <xf numFmtId="0" fontId="1" fillId="0" borderId="7" xfId="17" applyFont="1" applyFill="1" applyBorder="1" applyAlignment="1" applyProtection="1">
      <alignment horizontal="left" vertical="center" wrapText="1"/>
      <protection/>
    </xf>
    <xf numFmtId="0" fontId="23" fillId="0" borderId="1" xfId="0" applyFont="1" applyFill="1" applyBorder="1" applyAlignment="1" applyProtection="1">
      <alignment horizontal="left" vertical="center" wrapText="1"/>
      <protection/>
    </xf>
    <xf numFmtId="1" fontId="23" fillId="0" borderId="11" xfId="0" applyNumberFormat="1" applyFont="1" applyFill="1" applyBorder="1" applyAlignment="1" applyProtection="1">
      <alignment/>
      <protection/>
    </xf>
    <xf numFmtId="2" fontId="23" fillId="0" borderId="10" xfId="0" applyNumberFormat="1" applyFont="1" applyFill="1" applyBorder="1" applyAlignment="1" applyProtection="1">
      <alignment/>
      <protection/>
    </xf>
    <xf numFmtId="0" fontId="21" fillId="0" borderId="1" xfId="0" applyFont="1" applyFill="1" applyBorder="1" applyAlignment="1" applyProtection="1">
      <alignment horizontal="center"/>
      <protection/>
    </xf>
    <xf numFmtId="0" fontId="23" fillId="0" borderId="1" xfId="0" applyFont="1" applyFill="1" applyBorder="1" applyAlignment="1" applyProtection="1">
      <alignment horizontal="left" wrapText="1"/>
      <protection/>
    </xf>
    <xf numFmtId="1" fontId="23" fillId="0" borderId="1" xfId="0" applyNumberFormat="1" applyFont="1" applyFill="1" applyBorder="1" applyAlignment="1" applyProtection="1">
      <alignment/>
      <protection locked="0"/>
    </xf>
    <xf numFmtId="180" fontId="24" fillId="0" borderId="1" xfId="0" applyNumberFormat="1" applyFont="1" applyFill="1" applyBorder="1" applyAlignment="1" applyProtection="1">
      <alignment/>
      <protection/>
    </xf>
    <xf numFmtId="1" fontId="24" fillId="0" borderId="1" xfId="0" applyNumberFormat="1" applyFont="1" applyFill="1" applyBorder="1" applyAlignment="1" applyProtection="1">
      <alignment/>
      <protection/>
    </xf>
    <xf numFmtId="1" fontId="24" fillId="0" borderId="1" xfId="0" applyNumberFormat="1" applyFont="1" applyFill="1" applyBorder="1" applyAlignment="1" applyProtection="1">
      <alignment horizontal="right"/>
      <protection/>
    </xf>
    <xf numFmtId="0" fontId="21" fillId="0" borderId="1" xfId="0" applyFont="1" applyFill="1" applyBorder="1" applyAlignment="1" applyProtection="1">
      <alignment horizontal="center" wrapText="1"/>
      <protection/>
    </xf>
    <xf numFmtId="1" fontId="25" fillId="0" borderId="1" xfId="0" applyNumberFormat="1" applyFont="1" applyFill="1" applyBorder="1" applyAlignment="1" applyProtection="1">
      <alignment/>
      <protection locked="0"/>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top" wrapText="1"/>
    </xf>
    <xf numFmtId="0" fontId="21" fillId="0" borderId="1" xfId="0" applyFont="1" applyFill="1" applyBorder="1" applyAlignment="1" applyProtection="1">
      <alignment horizontal="left" vertical="center" wrapText="1"/>
      <protection/>
    </xf>
    <xf numFmtId="0" fontId="21" fillId="0" borderId="19" xfId="0" applyFont="1" applyFill="1" applyBorder="1" applyAlignment="1" applyProtection="1">
      <alignment/>
      <protection/>
    </xf>
    <xf numFmtId="0" fontId="21" fillId="0" borderId="19" xfId="0" applyFont="1" applyFill="1" applyBorder="1" applyAlignment="1" applyProtection="1">
      <alignment horizontal="left" vertical="center" wrapText="1"/>
      <protection/>
    </xf>
    <xf numFmtId="49" fontId="3" fillId="2" borderId="1" xfId="17" applyNumberFormat="1" applyFont="1" applyFill="1" applyBorder="1" applyAlignment="1" applyProtection="1">
      <alignment horizontal="left" vertical="center" wrapText="1"/>
      <protection/>
    </xf>
    <xf numFmtId="2" fontId="3" fillId="0" borderId="1" xfId="0" applyNumberFormat="1" applyFont="1" applyFill="1" applyBorder="1" applyAlignment="1" applyProtection="1">
      <alignment/>
      <protection locked="0"/>
    </xf>
    <xf numFmtId="2" fontId="11" fillId="0" borderId="20" xfId="0" applyNumberFormat="1" applyFont="1" applyFill="1" applyBorder="1" applyAlignment="1" applyProtection="1">
      <alignment/>
      <protection/>
    </xf>
    <xf numFmtId="1" fontId="11" fillId="0" borderId="1" xfId="0" applyNumberFormat="1" applyFont="1" applyFill="1" applyBorder="1" applyAlignment="1" applyProtection="1">
      <alignment/>
      <protection/>
    </xf>
    <xf numFmtId="1" fontId="11" fillId="0" borderId="18" xfId="0" applyNumberFormat="1" applyFont="1" applyFill="1" applyBorder="1" applyAlignment="1" applyProtection="1">
      <alignment/>
      <protection/>
    </xf>
    <xf numFmtId="0" fontId="16" fillId="0" borderId="0" xfId="0" applyFont="1" applyAlignment="1">
      <alignment/>
    </xf>
    <xf numFmtId="181" fontId="5" fillId="0" borderId="1" xfId="0" applyNumberFormat="1" applyFont="1" applyFill="1" applyBorder="1" applyAlignment="1" applyProtection="1">
      <alignment horizontal="center"/>
      <protection/>
    </xf>
    <xf numFmtId="0" fontId="5" fillId="0" borderId="1" xfId="0" applyFont="1" applyFill="1" applyBorder="1" applyAlignment="1" applyProtection="1">
      <alignment horizontal="center" wrapText="1"/>
      <protection/>
    </xf>
    <xf numFmtId="0" fontId="20" fillId="0" borderId="1" xfId="0" applyFont="1" applyFill="1" applyBorder="1" applyAlignment="1" applyProtection="1">
      <alignment horizontal="center"/>
      <protection/>
    </xf>
    <xf numFmtId="49" fontId="0" fillId="0" borderId="1" xfId="0" applyNumberFormat="1" applyFont="1" applyFill="1" applyBorder="1" applyAlignment="1">
      <alignment horizontal="center" vertical="top" wrapText="1"/>
    </xf>
    <xf numFmtId="1" fontId="19" fillId="0" borderId="1" xfId="0" applyNumberFormat="1" applyFont="1" applyFill="1" applyBorder="1" applyAlignment="1" applyProtection="1">
      <alignment/>
      <protection locked="0"/>
    </xf>
    <xf numFmtId="0" fontId="0" fillId="0" borderId="1" xfId="0" applyFont="1" applyFill="1" applyBorder="1" applyAlignment="1" applyProtection="1">
      <alignment horizontal="left" vertical="center" wrapText="1"/>
      <protection/>
    </xf>
    <xf numFmtId="2" fontId="11" fillId="0" borderId="10" xfId="0" applyNumberFormat="1" applyFont="1" applyFill="1" applyBorder="1" applyAlignment="1" applyProtection="1">
      <alignment/>
      <protection/>
    </xf>
    <xf numFmtId="0" fontId="0" fillId="0" borderId="1" xfId="0" applyFont="1" applyFill="1" applyBorder="1" applyAlignment="1" applyProtection="1">
      <alignment horizontal="left"/>
      <protection/>
    </xf>
    <xf numFmtId="0" fontId="25" fillId="0" borderId="1" xfId="0" applyFont="1" applyFill="1" applyBorder="1" applyAlignment="1" applyProtection="1">
      <alignment horizontal="left" wrapText="1"/>
      <protection/>
    </xf>
    <xf numFmtId="0" fontId="1" fillId="0" borderId="1" xfId="0" applyFont="1" applyBorder="1" applyAlignment="1">
      <alignment vertical="center" wrapText="1"/>
    </xf>
    <xf numFmtId="0" fontId="0" fillId="0" borderId="1" xfId="0" applyFont="1" applyFill="1" applyBorder="1" applyAlignment="1">
      <alignment wrapText="1"/>
    </xf>
    <xf numFmtId="0" fontId="1" fillId="0" borderId="1" xfId="0" applyFont="1" applyFill="1" applyBorder="1" applyAlignment="1" applyProtection="1">
      <alignment horizontal="left" wrapText="1"/>
      <protection/>
    </xf>
    <xf numFmtId="2" fontId="0" fillId="0" borderId="1" xfId="0" applyNumberFormat="1" applyFont="1" applyFill="1" applyBorder="1" applyAlignment="1" applyProtection="1">
      <alignment/>
      <protection locked="0"/>
    </xf>
    <xf numFmtId="2" fontId="11" fillId="2" borderId="9" xfId="0" applyNumberFormat="1" applyFont="1" applyFill="1" applyBorder="1" applyAlignment="1">
      <alignment/>
    </xf>
    <xf numFmtId="2" fontId="11" fillId="0" borderId="0" xfId="0" applyNumberFormat="1" applyFont="1" applyFill="1" applyBorder="1" applyAlignment="1">
      <alignment/>
    </xf>
    <xf numFmtId="180" fontId="8" fillId="0" borderId="6" xfId="0" applyNumberFormat="1" applyFont="1" applyFill="1" applyBorder="1" applyAlignment="1" applyProtection="1">
      <alignment/>
      <protection/>
    </xf>
    <xf numFmtId="180" fontId="8" fillId="0" borderId="8" xfId="0" applyNumberFormat="1" applyFont="1" applyFill="1" applyBorder="1" applyAlignment="1" applyProtection="1">
      <alignment/>
      <protection/>
    </xf>
    <xf numFmtId="2" fontId="11" fillId="0" borderId="1" xfId="0" applyNumberFormat="1" applyFont="1" applyFill="1" applyBorder="1" applyAlignment="1">
      <alignment/>
    </xf>
    <xf numFmtId="2" fontId="8" fillId="0" borderId="21" xfId="0" applyNumberFormat="1" applyFont="1" applyFill="1" applyBorder="1" applyAlignment="1" applyProtection="1">
      <alignment/>
      <protection/>
    </xf>
    <xf numFmtId="2" fontId="8" fillId="0" borderId="1" xfId="0" applyNumberFormat="1" applyFont="1" applyFill="1" applyBorder="1" applyAlignment="1" applyProtection="1">
      <alignment horizontal="right"/>
      <protection/>
    </xf>
    <xf numFmtId="2" fontId="19" fillId="0" borderId="21" xfId="0" applyNumberFormat="1" applyFont="1" applyFill="1" applyBorder="1" applyAlignment="1" applyProtection="1">
      <alignment/>
      <protection/>
    </xf>
    <xf numFmtId="2" fontId="19" fillId="0" borderId="1" xfId="0" applyNumberFormat="1" applyFont="1" applyFill="1" applyBorder="1" applyAlignment="1" applyProtection="1">
      <alignment horizontal="right"/>
      <protection/>
    </xf>
    <xf numFmtId="2" fontId="8" fillId="0" borderId="12" xfId="0" applyNumberFormat="1" applyFont="1" applyFill="1" applyBorder="1" applyAlignment="1" applyProtection="1">
      <alignment/>
      <protection/>
    </xf>
    <xf numFmtId="2" fontId="8" fillId="0" borderId="6" xfId="0" applyNumberFormat="1" applyFont="1" applyFill="1" applyBorder="1" applyAlignment="1" applyProtection="1">
      <alignment horizontal="right"/>
      <protection/>
    </xf>
    <xf numFmtId="2" fontId="8" fillId="0" borderId="21" xfId="0" applyNumberFormat="1" applyFont="1" applyFill="1" applyBorder="1" applyAlignment="1" applyProtection="1">
      <alignment/>
      <protection/>
    </xf>
    <xf numFmtId="2" fontId="8" fillId="0" borderId="1" xfId="0" applyNumberFormat="1" applyFont="1" applyFill="1" applyBorder="1" applyAlignment="1" applyProtection="1">
      <alignment horizontal="right"/>
      <protection/>
    </xf>
    <xf numFmtId="2" fontId="11" fillId="0" borderId="1" xfId="0" applyNumberFormat="1" applyFont="1" applyFill="1" applyBorder="1" applyAlignment="1" applyProtection="1">
      <alignment/>
      <protection/>
    </xf>
    <xf numFmtId="2" fontId="0" fillId="2" borderId="1" xfId="0" applyNumberFormat="1" applyFill="1" applyBorder="1" applyAlignment="1" applyProtection="1">
      <alignment/>
      <protection locked="0"/>
    </xf>
    <xf numFmtId="1" fontId="0" fillId="0" borderId="1" xfId="0" applyNumberFormat="1" applyBorder="1" applyAlignment="1">
      <alignment vertical="center"/>
    </xf>
    <xf numFmtId="0" fontId="2" fillId="3" borderId="0" xfId="0" applyFont="1" applyFill="1" applyAlignment="1">
      <alignment/>
    </xf>
    <xf numFmtId="0" fontId="16" fillId="3" borderId="0" xfId="0" applyFont="1" applyFill="1" applyAlignment="1">
      <alignment/>
    </xf>
    <xf numFmtId="1" fontId="0" fillId="0" borderId="1" xfId="0" applyNumberFormat="1" applyFont="1" applyFill="1" applyBorder="1" applyAlignment="1" applyProtection="1">
      <alignment/>
      <protection locked="0"/>
    </xf>
    <xf numFmtId="2" fontId="0" fillId="0" borderId="1" xfId="0" applyNumberFormat="1" applyFont="1" applyFill="1" applyBorder="1" applyAlignment="1" applyProtection="1">
      <alignment/>
      <protection locked="0"/>
    </xf>
    <xf numFmtId="0" fontId="0" fillId="3" borderId="0" xfId="0" applyFill="1" applyAlignment="1">
      <alignment/>
    </xf>
    <xf numFmtId="0" fontId="0" fillId="3" borderId="0" xfId="0" applyFill="1" applyBorder="1" applyAlignment="1">
      <alignment/>
    </xf>
    <xf numFmtId="0" fontId="2" fillId="0" borderId="2" xfId="0" applyFont="1" applyFill="1" applyBorder="1" applyAlignment="1">
      <alignment horizontal="centerContinuous"/>
    </xf>
    <xf numFmtId="0" fontId="2" fillId="0" borderId="3" xfId="0" applyFont="1" applyFill="1" applyBorder="1" applyAlignment="1">
      <alignment horizontal="centerContinuous"/>
    </xf>
    <xf numFmtId="0" fontId="14" fillId="0" borderId="6" xfId="0" applyFont="1" applyFill="1" applyBorder="1" applyAlignment="1">
      <alignment horizontal="center" vertical="top" wrapText="1"/>
    </xf>
    <xf numFmtId="2" fontId="19" fillId="0" borderId="1" xfId="0" applyNumberFormat="1" applyFont="1" applyFill="1" applyBorder="1" applyAlignment="1" applyProtection="1">
      <alignment/>
      <protection locked="0"/>
    </xf>
    <xf numFmtId="2" fontId="19" fillId="0" borderId="1" xfId="0" applyNumberFormat="1" applyFont="1" applyFill="1" applyBorder="1" applyAlignment="1" applyProtection="1">
      <alignment/>
      <protection/>
    </xf>
    <xf numFmtId="2" fontId="23" fillId="0" borderId="1" xfId="0" applyNumberFormat="1" applyFont="1" applyFill="1" applyBorder="1" applyAlignment="1" applyProtection="1">
      <alignment/>
      <protection locked="0"/>
    </xf>
    <xf numFmtId="2" fontId="25" fillId="0" borderId="1" xfId="0" applyNumberFormat="1" applyFont="1" applyFill="1" applyBorder="1" applyAlignment="1" applyProtection="1">
      <alignment/>
      <protection locked="0"/>
    </xf>
    <xf numFmtId="180" fontId="23" fillId="0" borderId="1" xfId="0" applyNumberFormat="1" applyFont="1" applyFill="1" applyBorder="1" applyAlignment="1" applyProtection="1">
      <alignment/>
      <protection locked="0"/>
    </xf>
    <xf numFmtId="2" fontId="23" fillId="0" borderId="11" xfId="0" applyNumberFormat="1" applyFont="1" applyFill="1" applyBorder="1" applyAlignment="1" applyProtection="1">
      <alignment/>
      <protection/>
    </xf>
    <xf numFmtId="2" fontId="23" fillId="0" borderId="22" xfId="0" applyNumberFormat="1" applyFont="1" applyFill="1" applyBorder="1" applyAlignment="1" applyProtection="1">
      <alignment/>
      <protection/>
    </xf>
    <xf numFmtId="1" fontId="23" fillId="0" borderId="10" xfId="0" applyNumberFormat="1" applyFont="1" applyFill="1" applyBorder="1" applyAlignment="1" applyProtection="1">
      <alignment/>
      <protection/>
    </xf>
    <xf numFmtId="0" fontId="2" fillId="2" borderId="0" xfId="0" applyFont="1" applyFill="1" applyBorder="1" applyAlignment="1">
      <alignment horizontal="center" wrapText="1"/>
    </xf>
    <xf numFmtId="0" fontId="0" fillId="0" borderId="0" xfId="0" applyBorder="1" applyAlignment="1">
      <alignment horizontal="center" wrapText="1"/>
    </xf>
    <xf numFmtId="0" fontId="2" fillId="2" borderId="23" xfId="0" applyFont="1" applyFill="1" applyBorder="1" applyAlignment="1">
      <alignment horizontal="center"/>
    </xf>
    <xf numFmtId="0" fontId="2" fillId="2" borderId="3" xfId="0" applyFont="1" applyFill="1" applyBorder="1" applyAlignment="1">
      <alignment horizontal="center"/>
    </xf>
    <xf numFmtId="0" fontId="13" fillId="2" borderId="1" xfId="0" applyFont="1" applyFill="1" applyBorder="1" applyAlignment="1">
      <alignment horizontal="center" vertical="center"/>
    </xf>
    <xf numFmtId="0" fontId="0" fillId="0" borderId="1" xfId="0" applyBorder="1" applyAlignment="1">
      <alignment/>
    </xf>
    <xf numFmtId="0" fontId="8" fillId="2" borderId="24" xfId="0" applyFont="1" applyFill="1" applyBorder="1" applyAlignment="1">
      <alignment horizontal="center" vertical="top" wrapText="1"/>
    </xf>
    <xf numFmtId="0" fontId="8" fillId="2" borderId="25" xfId="0" applyFont="1" applyFill="1" applyBorder="1" applyAlignment="1">
      <alignment horizontal="center" vertical="top" wrapText="1"/>
    </xf>
    <xf numFmtId="0" fontId="1" fillId="2" borderId="2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7" xfId="0" applyFont="1" applyFill="1" applyBorder="1" applyAlignment="1" applyProtection="1">
      <alignment horizontal="center" vertical="top" wrapText="1"/>
      <protection locked="0"/>
    </xf>
    <xf numFmtId="0" fontId="1" fillId="2" borderId="5" xfId="0" applyFont="1" applyFill="1" applyBorder="1" applyAlignment="1" applyProtection="1">
      <alignment horizontal="center" vertical="top" wrapText="1"/>
      <protection locked="0"/>
    </xf>
    <xf numFmtId="0" fontId="11" fillId="2" borderId="0" xfId="0" applyFont="1" applyFill="1" applyBorder="1" applyAlignment="1">
      <alignment horizontal="center" wrapText="1"/>
    </xf>
    <xf numFmtId="0" fontId="16" fillId="0" borderId="0" xfId="0" applyFont="1" applyAlignment="1">
      <alignment horizontal="center" wrapText="1"/>
    </xf>
    <xf numFmtId="0" fontId="8" fillId="0" borderId="24" xfId="0" applyFont="1" applyFill="1" applyBorder="1" applyAlignment="1">
      <alignment horizontal="center" vertical="top" wrapText="1"/>
    </xf>
    <xf numFmtId="0" fontId="8" fillId="0" borderId="25" xfId="0" applyFont="1" applyFill="1" applyBorder="1" applyAlignment="1">
      <alignment horizontal="center" vertical="top" wrapText="1"/>
    </xf>
    <xf numFmtId="0" fontId="1" fillId="0" borderId="26" xfId="0" applyFont="1" applyFill="1" applyBorder="1" applyAlignment="1" applyProtection="1">
      <alignment horizontal="center" vertical="top" wrapText="1"/>
      <protection locked="0"/>
    </xf>
    <xf numFmtId="0" fontId="1" fillId="0" borderId="8" xfId="0" applyFont="1" applyFill="1" applyBorder="1" applyAlignment="1" applyProtection="1">
      <alignment horizontal="center" vertical="top" wrapText="1"/>
      <protection locked="0"/>
    </xf>
  </cellXfs>
  <cellStyles count="7">
    <cellStyle name="Normal" xfId="0"/>
    <cellStyle name="Currency" xfId="15"/>
    <cellStyle name="Currency [0]" xfId="16"/>
    <cellStyle name="Обычный_М"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6"/>
  <sheetViews>
    <sheetView tabSelected="1" zoomScale="80" zoomScaleNormal="80" workbookViewId="0" topLeftCell="A1">
      <selection activeCell="G1" sqref="G1:H1"/>
    </sheetView>
  </sheetViews>
  <sheetFormatPr defaultColWidth="9.00390625" defaultRowHeight="12.75"/>
  <cols>
    <col min="1" max="1" width="10.75390625" style="1" customWidth="1"/>
    <col min="2" max="2" width="57.625" style="1" customWidth="1"/>
    <col min="3" max="3" width="16.00390625" style="1" customWidth="1"/>
    <col min="4" max="4" width="15.25390625" style="1" customWidth="1"/>
    <col min="5" max="5" width="15.875" style="25" customWidth="1"/>
    <col min="6" max="6" width="11.75390625" style="4" customWidth="1"/>
    <col min="7" max="7" width="13.125" style="4" customWidth="1"/>
    <col min="8" max="8" width="15.25390625" style="4" customWidth="1"/>
    <col min="9" max="9" width="15.625" style="4" customWidth="1"/>
    <col min="10" max="16384" width="9.125" style="1" customWidth="1"/>
  </cols>
  <sheetData>
    <row r="1" spans="1:10" ht="42.75" customHeight="1" thickBot="1">
      <c r="A1" s="212" t="s">
        <v>166</v>
      </c>
      <c r="B1" s="213"/>
      <c r="C1" s="213"/>
      <c r="D1" s="213"/>
      <c r="E1" s="213"/>
      <c r="F1" s="23"/>
      <c r="G1" s="200" t="s">
        <v>167</v>
      </c>
      <c r="H1" s="201"/>
      <c r="I1" s="23"/>
      <c r="J1" s="20"/>
    </row>
    <row r="2" spans="5:9" ht="2.25" customHeight="1" hidden="1" thickBot="1">
      <c r="E2" s="20"/>
      <c r="I2" s="8" t="s">
        <v>32</v>
      </c>
    </row>
    <row r="3" spans="5:9" ht="12.75" customHeight="1" hidden="1" thickBot="1">
      <c r="E3" s="27"/>
      <c r="I3" s="8"/>
    </row>
    <row r="4" spans="1:9" ht="13.5" thickBot="1">
      <c r="A4" s="204" t="s">
        <v>0</v>
      </c>
      <c r="B4" s="205"/>
      <c r="C4" s="39" t="s">
        <v>156</v>
      </c>
      <c r="D4" s="3"/>
      <c r="E4" s="26"/>
      <c r="F4" s="9"/>
      <c r="G4" s="10"/>
      <c r="H4" s="202"/>
      <c r="I4" s="203"/>
    </row>
    <row r="5" spans="1:9" ht="14.25" customHeight="1">
      <c r="A5" s="205"/>
      <c r="B5" s="205"/>
      <c r="C5" s="210" t="s">
        <v>154</v>
      </c>
      <c r="D5" s="208" t="s">
        <v>155</v>
      </c>
      <c r="E5" s="208" t="s">
        <v>168</v>
      </c>
      <c r="F5" s="206" t="s">
        <v>1</v>
      </c>
      <c r="G5" s="207"/>
      <c r="H5" s="11" t="s">
        <v>25</v>
      </c>
      <c r="I5" s="12"/>
    </row>
    <row r="6" spans="1:9" ht="64.5" customHeight="1">
      <c r="A6" s="205"/>
      <c r="B6" s="205"/>
      <c r="C6" s="211"/>
      <c r="D6" s="209"/>
      <c r="E6" s="209"/>
      <c r="F6" s="13" t="s">
        <v>157</v>
      </c>
      <c r="G6" s="13" t="s">
        <v>161</v>
      </c>
      <c r="H6" s="13" t="s">
        <v>157</v>
      </c>
      <c r="I6" s="13" t="s">
        <v>161</v>
      </c>
    </row>
    <row r="7" spans="1:9" ht="16.5" customHeight="1">
      <c r="A7" s="41"/>
      <c r="B7" s="45" t="s">
        <v>38</v>
      </c>
      <c r="C7" s="40"/>
      <c r="D7" s="38"/>
      <c r="E7" s="38"/>
      <c r="F7" s="13"/>
      <c r="G7" s="13"/>
      <c r="H7" s="42"/>
      <c r="I7" s="13"/>
    </row>
    <row r="8" spans="1:9" s="21" customFormat="1" ht="15">
      <c r="A8" s="101">
        <v>1000000</v>
      </c>
      <c r="B8" s="102" t="s">
        <v>2</v>
      </c>
      <c r="C8" s="65">
        <f>C9</f>
        <v>9729105</v>
      </c>
      <c r="D8" s="65">
        <f>D9</f>
        <v>4569780</v>
      </c>
      <c r="E8" s="84">
        <f>E9</f>
        <v>4828450.069999999</v>
      </c>
      <c r="F8" s="78">
        <f>IF(C8&lt;&gt;0,(E8/C8)*100," ")</f>
        <v>49.62892342101354</v>
      </c>
      <c r="G8" s="78">
        <f aca="true" t="shared" si="0" ref="G8:G18">IF(D8&lt;&gt;0,(E8/D8)*100," ")</f>
        <v>105.66044908069972</v>
      </c>
      <c r="H8" s="172">
        <f aca="true" t="shared" si="1" ref="H8:H14">E8-C8</f>
        <v>-4900654.930000001</v>
      </c>
      <c r="I8" s="173">
        <f aca="true" t="shared" si="2" ref="I8:I14">E8-D8</f>
        <v>258670.06999999937</v>
      </c>
    </row>
    <row r="9" spans="1:9" s="22" customFormat="1" ht="32.25" customHeight="1">
      <c r="A9" s="110">
        <v>11000000</v>
      </c>
      <c r="B9" s="104" t="s">
        <v>34</v>
      </c>
      <c r="C9" s="105">
        <f>SUM(C10)</f>
        <v>9729105</v>
      </c>
      <c r="D9" s="105">
        <f>SUM(D10)</f>
        <v>4569780</v>
      </c>
      <c r="E9" s="106">
        <f>SUM(E10)</f>
        <v>4828450.069999999</v>
      </c>
      <c r="F9" s="78">
        <f>IF(C9&lt;&gt;0,(E9/C9)*100," ")</f>
        <v>49.62892342101354</v>
      </c>
      <c r="G9" s="78">
        <f t="shared" si="0"/>
        <v>105.66044908069972</v>
      </c>
      <c r="H9" s="172">
        <f t="shared" si="1"/>
        <v>-4900654.930000001</v>
      </c>
      <c r="I9" s="173">
        <f t="shared" si="2"/>
        <v>258670.06999999937</v>
      </c>
    </row>
    <row r="10" spans="1:9" s="20" customFormat="1" ht="17.25" customHeight="1">
      <c r="A10" s="14">
        <v>11010000</v>
      </c>
      <c r="B10" s="16" t="s">
        <v>122</v>
      </c>
      <c r="C10" s="76">
        <f>C11+C12+C13+C14</f>
        <v>9729105</v>
      </c>
      <c r="D10" s="49">
        <f>D11+D12+D13+D14</f>
        <v>4569780</v>
      </c>
      <c r="E10" s="49">
        <f>E11+E12+E13+E14</f>
        <v>4828450.069999999</v>
      </c>
      <c r="F10" s="99">
        <f aca="true" t="shared" si="3" ref="F10:F22">IF(C10&lt;&gt;0,(E10/C10)*100," ")</f>
        <v>49.62892342101354</v>
      </c>
      <c r="G10" s="99">
        <f t="shared" si="0"/>
        <v>105.66044908069972</v>
      </c>
      <c r="H10" s="174">
        <f t="shared" si="1"/>
        <v>-4900654.930000001</v>
      </c>
      <c r="I10" s="175">
        <f t="shared" si="2"/>
        <v>258670.06999999937</v>
      </c>
    </row>
    <row r="11" spans="1:9" s="20" customFormat="1" ht="39" customHeight="1">
      <c r="A11" s="14">
        <v>11010100</v>
      </c>
      <c r="B11" s="17" t="s">
        <v>123</v>
      </c>
      <c r="C11" s="182">
        <v>8269735</v>
      </c>
      <c r="D11" s="29">
        <v>3594580</v>
      </c>
      <c r="E11" s="49">
        <v>3686043.61</v>
      </c>
      <c r="F11" s="99">
        <f t="shared" si="3"/>
        <v>44.57269319996348</v>
      </c>
      <c r="G11" s="99">
        <f t="shared" si="0"/>
        <v>102.54448669941966</v>
      </c>
      <c r="H11" s="174">
        <f t="shared" si="1"/>
        <v>-4583691.390000001</v>
      </c>
      <c r="I11" s="175">
        <f t="shared" si="2"/>
        <v>91463.60999999987</v>
      </c>
    </row>
    <row r="12" spans="1:9" s="20" customFormat="1" ht="69.75" customHeight="1">
      <c r="A12" s="14">
        <v>11010200</v>
      </c>
      <c r="B12" s="17" t="s">
        <v>124</v>
      </c>
      <c r="C12" s="182">
        <v>79800</v>
      </c>
      <c r="D12" s="29">
        <v>38000</v>
      </c>
      <c r="E12" s="49">
        <v>35775.71</v>
      </c>
      <c r="F12" s="99">
        <f t="shared" si="3"/>
        <v>44.83171679197995</v>
      </c>
      <c r="G12" s="99">
        <f t="shared" si="0"/>
        <v>94.1466052631579</v>
      </c>
      <c r="H12" s="174">
        <f t="shared" si="1"/>
        <v>-44024.29</v>
      </c>
      <c r="I12" s="175">
        <f t="shared" si="2"/>
        <v>-2224.290000000001</v>
      </c>
    </row>
    <row r="13" spans="1:9" s="20" customFormat="1" ht="41.25" customHeight="1">
      <c r="A13" s="14">
        <v>11010400</v>
      </c>
      <c r="B13" s="17" t="s">
        <v>125</v>
      </c>
      <c r="C13" s="182">
        <v>223770</v>
      </c>
      <c r="D13" s="29">
        <v>96200</v>
      </c>
      <c r="E13" s="49">
        <v>106927.36</v>
      </c>
      <c r="F13" s="99">
        <f t="shared" si="3"/>
        <v>47.78449300621174</v>
      </c>
      <c r="G13" s="99">
        <f t="shared" si="0"/>
        <v>111.15110187110187</v>
      </c>
      <c r="H13" s="174">
        <f t="shared" si="1"/>
        <v>-116842.64</v>
      </c>
      <c r="I13" s="175">
        <f t="shared" si="2"/>
        <v>10727.36</v>
      </c>
    </row>
    <row r="14" spans="1:9" s="20" customFormat="1" ht="33.75" customHeight="1">
      <c r="A14" s="14">
        <v>11010500</v>
      </c>
      <c r="B14" s="17" t="s">
        <v>126</v>
      </c>
      <c r="C14" s="182">
        <v>1155800</v>
      </c>
      <c r="D14" s="29">
        <v>841000</v>
      </c>
      <c r="E14" s="49">
        <v>999703.39</v>
      </c>
      <c r="F14" s="99">
        <f t="shared" si="3"/>
        <v>86.49449645267347</v>
      </c>
      <c r="G14" s="99">
        <f t="shared" si="0"/>
        <v>118.87079548156956</v>
      </c>
      <c r="H14" s="174">
        <f t="shared" si="1"/>
        <v>-156096.61</v>
      </c>
      <c r="I14" s="175">
        <f t="shared" si="2"/>
        <v>158703.39</v>
      </c>
    </row>
    <row r="15" spans="1:9" s="24" customFormat="1" ht="15.75">
      <c r="A15" s="101">
        <v>20000000</v>
      </c>
      <c r="B15" s="131" t="s">
        <v>3</v>
      </c>
      <c r="C15" s="151">
        <f>C16+C19</f>
        <v>65000</v>
      </c>
      <c r="D15" s="151">
        <f>D16+D19</f>
        <v>5000</v>
      </c>
      <c r="E15" s="180">
        <f>E16+E19</f>
        <v>9488.650000000001</v>
      </c>
      <c r="F15" s="78">
        <f t="shared" si="3"/>
        <v>14.597923076923077</v>
      </c>
      <c r="G15" s="99">
        <f t="shared" si="0"/>
        <v>189.77300000000002</v>
      </c>
      <c r="H15" s="172">
        <f aca="true" t="shared" si="4" ref="H15:H55">E15-C15</f>
        <v>-55511.35</v>
      </c>
      <c r="I15" s="173">
        <f aca="true" t="shared" si="5" ref="I15:I55">E15-D15</f>
        <v>4488.6500000000015</v>
      </c>
    </row>
    <row r="16" spans="1:9" s="22" customFormat="1" ht="30" customHeight="1">
      <c r="A16" s="103">
        <v>22000000</v>
      </c>
      <c r="B16" s="109" t="s">
        <v>51</v>
      </c>
      <c r="C16" s="105">
        <f aca="true" t="shared" si="6" ref="C16:E17">C17</f>
        <v>0</v>
      </c>
      <c r="D16" s="105">
        <f t="shared" si="6"/>
        <v>0</v>
      </c>
      <c r="E16" s="106">
        <f t="shared" si="6"/>
        <v>2984.01</v>
      </c>
      <c r="F16" s="78" t="str">
        <f t="shared" si="3"/>
        <v> </v>
      </c>
      <c r="G16" s="99" t="str">
        <f t="shared" si="0"/>
        <v> </v>
      </c>
      <c r="H16" s="172">
        <f t="shared" si="4"/>
        <v>2984.01</v>
      </c>
      <c r="I16" s="173">
        <f t="shared" si="5"/>
        <v>2984.01</v>
      </c>
    </row>
    <row r="17" spans="1:9" s="20" customFormat="1" ht="23.25" customHeight="1">
      <c r="A17" s="51">
        <v>22090000</v>
      </c>
      <c r="B17" s="148" t="s">
        <v>5</v>
      </c>
      <c r="C17" s="149">
        <f t="shared" si="6"/>
        <v>0</v>
      </c>
      <c r="D17" s="149">
        <f t="shared" si="6"/>
        <v>0</v>
      </c>
      <c r="E17" s="149">
        <f t="shared" si="6"/>
        <v>2984.01</v>
      </c>
      <c r="F17" s="99"/>
      <c r="G17" s="99" t="str">
        <f t="shared" si="0"/>
        <v> </v>
      </c>
      <c r="H17" s="172">
        <f t="shared" si="4"/>
        <v>2984.01</v>
      </c>
      <c r="I17" s="173">
        <f t="shared" si="5"/>
        <v>2984.01</v>
      </c>
    </row>
    <row r="18" spans="1:9" s="20" customFormat="1" ht="34.5" customHeight="1">
      <c r="A18" s="14">
        <v>22090400</v>
      </c>
      <c r="B18" s="50" t="s">
        <v>136</v>
      </c>
      <c r="C18" s="29"/>
      <c r="D18" s="29"/>
      <c r="E18" s="49">
        <v>2984.01</v>
      </c>
      <c r="F18" s="99"/>
      <c r="G18" s="99" t="str">
        <f t="shared" si="0"/>
        <v> </v>
      </c>
      <c r="H18" s="172">
        <f t="shared" si="4"/>
        <v>2984.01</v>
      </c>
      <c r="I18" s="173">
        <f t="shared" si="5"/>
        <v>2984.01</v>
      </c>
    </row>
    <row r="19" spans="1:9" s="20" customFormat="1" ht="13.5" customHeight="1">
      <c r="A19" s="110">
        <v>2400000</v>
      </c>
      <c r="B19" s="111" t="s">
        <v>6</v>
      </c>
      <c r="C19" s="32">
        <f aca="true" t="shared" si="7" ref="C19:E20">C20</f>
        <v>65000</v>
      </c>
      <c r="D19" s="32">
        <f t="shared" si="7"/>
        <v>5000</v>
      </c>
      <c r="E19" s="56">
        <f t="shared" si="7"/>
        <v>6504.64</v>
      </c>
      <c r="F19" s="99">
        <f t="shared" si="3"/>
        <v>10.007138461538462</v>
      </c>
      <c r="G19" s="78">
        <f aca="true" t="shared" si="8" ref="G19:G55">IF(D19&lt;&gt;0,(E19/D19)*100," ")</f>
        <v>130.0928</v>
      </c>
      <c r="H19" s="174">
        <f t="shared" si="4"/>
        <v>-58495.36</v>
      </c>
      <c r="I19" s="175">
        <f t="shared" si="5"/>
        <v>1504.6400000000003</v>
      </c>
    </row>
    <row r="20" spans="1:9" s="20" customFormat="1" ht="15" customHeight="1">
      <c r="A20" s="14">
        <v>24060000</v>
      </c>
      <c r="B20" s="50" t="s">
        <v>4</v>
      </c>
      <c r="C20" s="76">
        <f t="shared" si="7"/>
        <v>65000</v>
      </c>
      <c r="D20" s="76">
        <f t="shared" si="7"/>
        <v>5000</v>
      </c>
      <c r="E20" s="49">
        <f t="shared" si="7"/>
        <v>6504.64</v>
      </c>
      <c r="F20" s="99">
        <f t="shared" si="3"/>
        <v>10.007138461538462</v>
      </c>
      <c r="G20" s="99">
        <f t="shared" si="8"/>
        <v>130.0928</v>
      </c>
      <c r="H20" s="174">
        <f t="shared" si="4"/>
        <v>-58495.36</v>
      </c>
      <c r="I20" s="175">
        <f t="shared" si="5"/>
        <v>1504.6400000000003</v>
      </c>
    </row>
    <row r="21" spans="1:9" s="20" customFormat="1" ht="16.5" customHeight="1">
      <c r="A21" s="14">
        <v>24060300</v>
      </c>
      <c r="B21" s="50" t="s">
        <v>4</v>
      </c>
      <c r="C21" s="29">
        <v>65000</v>
      </c>
      <c r="D21" s="29">
        <v>5000</v>
      </c>
      <c r="E21" s="49">
        <v>6504.64</v>
      </c>
      <c r="F21" s="99">
        <f t="shared" si="3"/>
        <v>10.007138461538462</v>
      </c>
      <c r="G21" s="99">
        <f t="shared" si="8"/>
        <v>130.0928</v>
      </c>
      <c r="H21" s="174">
        <f t="shared" si="4"/>
        <v>-58495.36</v>
      </c>
      <c r="I21" s="175">
        <f t="shared" si="5"/>
        <v>1504.6400000000003</v>
      </c>
    </row>
    <row r="22" spans="1:9" s="24" customFormat="1" ht="28.5" customHeight="1">
      <c r="A22" s="112"/>
      <c r="B22" s="113" t="s">
        <v>39</v>
      </c>
      <c r="C22" s="150">
        <f>C8+C15</f>
        <v>9794105</v>
      </c>
      <c r="D22" s="152">
        <f>D8+D15</f>
        <v>4574780</v>
      </c>
      <c r="E22" s="114">
        <f>E8+E15</f>
        <v>4837938.72</v>
      </c>
      <c r="F22" s="78">
        <f t="shared" si="3"/>
        <v>49.396435100501776</v>
      </c>
      <c r="G22" s="78">
        <f t="shared" si="8"/>
        <v>105.75237978656898</v>
      </c>
      <c r="H22" s="172">
        <f t="shared" si="4"/>
        <v>-4956166.28</v>
      </c>
      <c r="I22" s="173">
        <f t="shared" si="5"/>
        <v>263158.71999999974</v>
      </c>
    </row>
    <row r="23" spans="1:9" s="21" customFormat="1" ht="15.75" customHeight="1">
      <c r="A23" s="101">
        <v>40000000</v>
      </c>
      <c r="B23" s="115" t="s">
        <v>7</v>
      </c>
      <c r="C23" s="65">
        <f>C24+C26</f>
        <v>70942394</v>
      </c>
      <c r="D23" s="65">
        <f>D24+D26</f>
        <v>35061472</v>
      </c>
      <c r="E23" s="65">
        <f>E24+E26</f>
        <v>33984814.38</v>
      </c>
      <c r="F23" s="65">
        <f>F24+F26</f>
        <v>95.6393539523389</v>
      </c>
      <c r="G23" s="78">
        <f t="shared" si="8"/>
        <v>96.92922869866959</v>
      </c>
      <c r="H23" s="172">
        <f t="shared" si="4"/>
        <v>-36957579.62</v>
      </c>
      <c r="I23" s="173">
        <f t="shared" si="5"/>
        <v>-1076657.6199999973</v>
      </c>
    </row>
    <row r="24" spans="1:9" s="20" customFormat="1" ht="15.75" customHeight="1">
      <c r="A24" s="116" t="s">
        <v>52</v>
      </c>
      <c r="B24" s="117" t="s">
        <v>169</v>
      </c>
      <c r="C24" s="32">
        <f>C25</f>
        <v>38368600</v>
      </c>
      <c r="D24" s="32">
        <f>D25</f>
        <v>18747600</v>
      </c>
      <c r="E24" s="32">
        <f>E25</f>
        <v>18747600</v>
      </c>
      <c r="F24" s="78">
        <f aca="true" t="shared" si="9" ref="F24:F55">IF(C24&lt;&gt;0,(E24/C24)*100," ")</f>
        <v>48.86182972534833</v>
      </c>
      <c r="G24" s="78">
        <f t="shared" si="8"/>
        <v>100</v>
      </c>
      <c r="H24" s="172">
        <f t="shared" si="4"/>
        <v>-19621000</v>
      </c>
      <c r="I24" s="173">
        <f t="shared" si="5"/>
        <v>0</v>
      </c>
    </row>
    <row r="25" spans="1:9" s="20" customFormat="1" ht="25.5" customHeight="1">
      <c r="A25" s="15" t="s">
        <v>53</v>
      </c>
      <c r="B25" s="18" t="s">
        <v>54</v>
      </c>
      <c r="C25" s="182">
        <v>38368600</v>
      </c>
      <c r="D25" s="29">
        <v>18747600</v>
      </c>
      <c r="E25" s="181">
        <v>18747600</v>
      </c>
      <c r="F25" s="99">
        <f t="shared" si="9"/>
        <v>48.86182972534833</v>
      </c>
      <c r="G25" s="99">
        <f t="shared" si="8"/>
        <v>100</v>
      </c>
      <c r="H25" s="174">
        <f t="shared" si="4"/>
        <v>-19621000</v>
      </c>
      <c r="I25" s="173">
        <f t="shared" si="5"/>
        <v>0</v>
      </c>
    </row>
    <row r="26" spans="1:9" s="20" customFormat="1" ht="14.25" customHeight="1">
      <c r="A26" s="51">
        <v>41030000</v>
      </c>
      <c r="B26" s="43" t="s">
        <v>40</v>
      </c>
      <c r="C26" s="52">
        <f>C27+C28+C29+C30+C31+C32+C33</f>
        <v>32573794</v>
      </c>
      <c r="D26" s="52">
        <f>D27+D28+D29+D30+D31+D32+D33</f>
        <v>16313872</v>
      </c>
      <c r="E26" s="52">
        <f>E27+E28+E29+E30+E31+E32+E33</f>
        <v>15237214.38</v>
      </c>
      <c r="F26" s="107">
        <f t="shared" si="9"/>
        <v>46.77752422699057</v>
      </c>
      <c r="G26" s="78">
        <f t="shared" si="8"/>
        <v>93.40035510883008</v>
      </c>
      <c r="H26" s="172">
        <f t="shared" si="4"/>
        <v>-17336579.619999997</v>
      </c>
      <c r="I26" s="173">
        <f t="shared" si="5"/>
        <v>-1076657.6199999992</v>
      </c>
    </row>
    <row r="27" spans="1:9" s="20" customFormat="1" ht="48.75" customHeight="1">
      <c r="A27" s="14">
        <v>41030600</v>
      </c>
      <c r="B27" s="54" t="s">
        <v>55</v>
      </c>
      <c r="C27" s="182">
        <v>28068647</v>
      </c>
      <c r="D27" s="33">
        <v>13367438</v>
      </c>
      <c r="E27" s="53">
        <v>12751917</v>
      </c>
      <c r="F27" s="99">
        <f t="shared" si="9"/>
        <v>45.43117806854032</v>
      </c>
      <c r="G27" s="99">
        <f t="shared" si="8"/>
        <v>95.39537045169014</v>
      </c>
      <c r="H27" s="174">
        <f t="shared" si="4"/>
        <v>-15316730</v>
      </c>
      <c r="I27" s="175">
        <f t="shared" si="5"/>
        <v>-615521</v>
      </c>
    </row>
    <row r="28" spans="1:9" s="20" customFormat="1" ht="78.75" customHeight="1">
      <c r="A28" s="14">
        <v>41030800</v>
      </c>
      <c r="B28" s="54" t="s">
        <v>56</v>
      </c>
      <c r="C28" s="182">
        <v>1317000</v>
      </c>
      <c r="D28" s="33">
        <v>857875</v>
      </c>
      <c r="E28" s="53">
        <v>744859.67</v>
      </c>
      <c r="F28" s="99">
        <f t="shared" si="9"/>
        <v>56.55730220197419</v>
      </c>
      <c r="G28" s="99">
        <f t="shared" si="8"/>
        <v>86.82613084656856</v>
      </c>
      <c r="H28" s="174">
        <f t="shared" si="4"/>
        <v>-572140.33</v>
      </c>
      <c r="I28" s="175">
        <f t="shared" si="5"/>
        <v>-113015.32999999996</v>
      </c>
    </row>
    <row r="29" spans="1:9" s="20" customFormat="1" ht="133.5" customHeight="1">
      <c r="A29" s="14">
        <v>41030900</v>
      </c>
      <c r="B29" s="54" t="s">
        <v>57</v>
      </c>
      <c r="C29" s="182">
        <v>382877</v>
      </c>
      <c r="D29" s="33">
        <v>248675</v>
      </c>
      <c r="E29" s="53">
        <v>193299.23</v>
      </c>
      <c r="F29" s="99">
        <f t="shared" si="9"/>
        <v>50.485986361155156</v>
      </c>
      <c r="G29" s="99">
        <f t="shared" si="8"/>
        <v>77.7316698502061</v>
      </c>
      <c r="H29" s="174">
        <f t="shared" si="4"/>
        <v>-189577.77</v>
      </c>
      <c r="I29" s="175">
        <f t="shared" si="5"/>
        <v>-55375.76999999999</v>
      </c>
    </row>
    <row r="30" spans="1:9" s="20" customFormat="1" ht="55.5" customHeight="1">
      <c r="A30" s="14">
        <v>41031000</v>
      </c>
      <c r="B30" s="54" t="s">
        <v>58</v>
      </c>
      <c r="C30" s="182">
        <v>1186000</v>
      </c>
      <c r="D30" s="33">
        <v>821500</v>
      </c>
      <c r="E30" s="53">
        <v>546930.48</v>
      </c>
      <c r="F30" s="99">
        <f t="shared" si="9"/>
        <v>46.115554806070826</v>
      </c>
      <c r="G30" s="99">
        <f t="shared" si="8"/>
        <v>66.57705173463177</v>
      </c>
      <c r="H30" s="174">
        <f t="shared" si="4"/>
        <v>-639069.52</v>
      </c>
      <c r="I30" s="175">
        <f t="shared" si="5"/>
        <v>-274569.52</v>
      </c>
    </row>
    <row r="31" spans="1:9" s="20" customFormat="1" ht="42.75" customHeight="1">
      <c r="A31" s="14">
        <v>41034800</v>
      </c>
      <c r="B31" s="54" t="s">
        <v>127</v>
      </c>
      <c r="C31" s="182">
        <v>108537</v>
      </c>
      <c r="D31" s="33">
        <v>18234</v>
      </c>
      <c r="E31" s="53">
        <v>18234</v>
      </c>
      <c r="F31" s="99">
        <f t="shared" si="9"/>
        <v>16.79980098952431</v>
      </c>
      <c r="G31" s="99">
        <f t="shared" si="8"/>
        <v>100</v>
      </c>
      <c r="H31" s="174">
        <f t="shared" si="4"/>
        <v>-90303</v>
      </c>
      <c r="I31" s="175">
        <f t="shared" si="5"/>
        <v>0</v>
      </c>
    </row>
    <row r="32" spans="1:9" s="20" customFormat="1" ht="66.75" customHeight="1">
      <c r="A32" s="14">
        <v>41035800</v>
      </c>
      <c r="B32" s="54" t="s">
        <v>60</v>
      </c>
      <c r="C32" s="182">
        <v>1474433</v>
      </c>
      <c r="D32" s="33">
        <v>628258</v>
      </c>
      <c r="E32" s="53">
        <v>610801</v>
      </c>
      <c r="F32" s="99">
        <f t="shared" si="9"/>
        <v>41.42616178558131</v>
      </c>
      <c r="G32" s="99">
        <f t="shared" si="8"/>
        <v>97.22136447128409</v>
      </c>
      <c r="H32" s="174">
        <f t="shared" si="4"/>
        <v>-863632</v>
      </c>
      <c r="I32" s="175">
        <f t="shared" si="5"/>
        <v>-17457</v>
      </c>
    </row>
    <row r="33" spans="1:9" s="20" customFormat="1" ht="14.25" customHeight="1">
      <c r="A33" s="14">
        <v>41035000</v>
      </c>
      <c r="B33" s="55" t="s">
        <v>59</v>
      </c>
      <c r="C33" s="182">
        <v>36300</v>
      </c>
      <c r="D33" s="33">
        <v>371892</v>
      </c>
      <c r="E33" s="53">
        <v>371173</v>
      </c>
      <c r="F33" s="99">
        <f t="shared" si="9"/>
        <v>1022.5151515151515</v>
      </c>
      <c r="G33" s="99">
        <f t="shared" si="8"/>
        <v>99.80666430038828</v>
      </c>
      <c r="H33" s="174">
        <f t="shared" si="4"/>
        <v>334873</v>
      </c>
      <c r="I33" s="175">
        <f t="shared" si="5"/>
        <v>-719</v>
      </c>
    </row>
    <row r="34" spans="1:9" s="6" customFormat="1" ht="21" customHeight="1" thickBot="1">
      <c r="A34" s="118"/>
      <c r="B34" s="119" t="s">
        <v>27</v>
      </c>
      <c r="C34" s="120">
        <f aca="true" t="shared" si="10" ref="C34:H34">C22+C23</f>
        <v>80736499</v>
      </c>
      <c r="D34" s="120">
        <f t="shared" si="10"/>
        <v>39636252</v>
      </c>
      <c r="E34" s="120">
        <f t="shared" si="10"/>
        <v>38822753.1</v>
      </c>
      <c r="F34" s="107">
        <f t="shared" si="9"/>
        <v>48.08575251696262</v>
      </c>
      <c r="G34" s="78">
        <f t="shared" si="8"/>
        <v>97.94758873770407</v>
      </c>
      <c r="H34" s="120">
        <f t="shared" si="10"/>
        <v>-41913745.9</v>
      </c>
      <c r="I34" s="173">
        <f t="shared" si="5"/>
        <v>-813498.8999999985</v>
      </c>
    </row>
    <row r="35" spans="1:9" s="6" customFormat="1" ht="21" customHeight="1" thickBot="1">
      <c r="A35" s="19"/>
      <c r="B35" s="36" t="s">
        <v>41</v>
      </c>
      <c r="C35" s="62">
        <f>C36</f>
        <v>379619.59</v>
      </c>
      <c r="D35" s="37">
        <f>D36</f>
        <v>379619.59</v>
      </c>
      <c r="E35" s="62">
        <f>E36</f>
        <v>379619.59</v>
      </c>
      <c r="F35" s="78">
        <f t="shared" si="9"/>
        <v>100</v>
      </c>
      <c r="G35" s="78">
        <f t="shared" si="8"/>
        <v>100</v>
      </c>
      <c r="H35" s="172">
        <f t="shared" si="4"/>
        <v>0</v>
      </c>
      <c r="I35" s="173">
        <f t="shared" si="5"/>
        <v>0</v>
      </c>
    </row>
    <row r="36" spans="1:9" s="6" customFormat="1" ht="21.75" customHeight="1" thickBot="1">
      <c r="A36" s="19"/>
      <c r="B36" s="18" t="s">
        <v>162</v>
      </c>
      <c r="C36" s="62">
        <v>379619.59</v>
      </c>
      <c r="D36" s="62">
        <v>379619.59</v>
      </c>
      <c r="E36" s="168">
        <v>379619.59</v>
      </c>
      <c r="F36" s="169">
        <f t="shared" si="9"/>
        <v>100</v>
      </c>
      <c r="G36" s="169">
        <f t="shared" si="8"/>
        <v>100</v>
      </c>
      <c r="H36" s="176">
        <f t="shared" si="4"/>
        <v>0</v>
      </c>
      <c r="I36" s="177">
        <f t="shared" si="5"/>
        <v>0</v>
      </c>
    </row>
    <row r="37" spans="1:9" s="6" customFormat="1" ht="30" customHeight="1" thickBot="1">
      <c r="A37" s="19"/>
      <c r="B37" s="18" t="s">
        <v>163</v>
      </c>
      <c r="C37" s="37"/>
      <c r="D37" s="167">
        <v>18859924</v>
      </c>
      <c r="E37" s="171">
        <v>18859924</v>
      </c>
      <c r="F37" s="169" t="str">
        <f t="shared" si="9"/>
        <v> </v>
      </c>
      <c r="G37" s="169">
        <f t="shared" si="8"/>
        <v>100</v>
      </c>
      <c r="H37" s="176">
        <f t="shared" si="4"/>
        <v>18859924</v>
      </c>
      <c r="I37" s="177">
        <f t="shared" si="5"/>
        <v>0</v>
      </c>
    </row>
    <row r="38" spans="1:9" s="6" customFormat="1" ht="19.5" customHeight="1" thickBot="1">
      <c r="A38" s="118"/>
      <c r="B38" s="89" t="s">
        <v>36</v>
      </c>
      <c r="C38" s="108">
        <f>C35+C34</f>
        <v>81116118.59</v>
      </c>
      <c r="D38" s="120">
        <f>D35+D34+D37</f>
        <v>58875795.59</v>
      </c>
      <c r="E38" s="120">
        <f>E35+E34+E37</f>
        <v>58062296.690000005</v>
      </c>
      <c r="F38" s="120" t="e">
        <f>F35+F34+F37</f>
        <v>#VALUE!</v>
      </c>
      <c r="G38" s="170">
        <f t="shared" si="8"/>
        <v>98.61827956319257</v>
      </c>
      <c r="H38" s="120">
        <f>H35+H34</f>
        <v>-41913745.9</v>
      </c>
      <c r="I38" s="120">
        <f>I35+I34</f>
        <v>-813498.8999999985</v>
      </c>
    </row>
    <row r="39" spans="1:9" s="7" customFormat="1" ht="17.25" customHeight="1" thickBot="1">
      <c r="A39" s="121" t="s">
        <v>42</v>
      </c>
      <c r="B39" s="122"/>
      <c r="C39" s="44"/>
      <c r="D39" s="44"/>
      <c r="E39" s="44"/>
      <c r="F39" s="78" t="str">
        <f t="shared" si="9"/>
        <v> </v>
      </c>
      <c r="G39" s="78" t="str">
        <f t="shared" si="8"/>
        <v> </v>
      </c>
      <c r="H39" s="172">
        <f t="shared" si="4"/>
        <v>0</v>
      </c>
      <c r="I39" s="173">
        <f t="shared" si="5"/>
        <v>0</v>
      </c>
    </row>
    <row r="40" spans="1:9" ht="21" customHeight="1">
      <c r="A40" s="48">
        <v>25000000</v>
      </c>
      <c r="B40" s="117" t="s">
        <v>26</v>
      </c>
      <c r="C40" s="32">
        <f>C41+C45</f>
        <v>87000</v>
      </c>
      <c r="D40" s="32">
        <f>D41+D45</f>
        <v>366130</v>
      </c>
      <c r="E40" s="56">
        <f>E41+E45</f>
        <v>369312.10000000003</v>
      </c>
      <c r="F40" s="78">
        <f t="shared" si="9"/>
        <v>424.4966666666667</v>
      </c>
      <c r="G40" s="78">
        <f t="shared" si="8"/>
        <v>100.86911752656161</v>
      </c>
      <c r="H40" s="178">
        <f t="shared" si="4"/>
        <v>282312.10000000003</v>
      </c>
      <c r="I40" s="179">
        <f t="shared" si="5"/>
        <v>3182.100000000035</v>
      </c>
    </row>
    <row r="41" spans="1:9" ht="25.5" customHeight="1">
      <c r="A41" s="48">
        <v>25010000</v>
      </c>
      <c r="B41" s="117" t="s">
        <v>61</v>
      </c>
      <c r="C41" s="32">
        <f>C42+C43+C44</f>
        <v>87000</v>
      </c>
      <c r="D41" s="32">
        <f>D42+D43+D44</f>
        <v>47321</v>
      </c>
      <c r="E41" s="56">
        <f>E42+E43+E44</f>
        <v>50503.840000000004</v>
      </c>
      <c r="F41" s="78">
        <f t="shared" si="9"/>
        <v>58.050390804597704</v>
      </c>
      <c r="G41" s="78">
        <f t="shared" si="8"/>
        <v>106.72606242471632</v>
      </c>
      <c r="H41" s="178">
        <f t="shared" si="4"/>
        <v>-36496.159999999996</v>
      </c>
      <c r="I41" s="179">
        <f t="shared" si="5"/>
        <v>3182.840000000004</v>
      </c>
    </row>
    <row r="42" spans="1:9" ht="25.5" customHeight="1">
      <c r="A42" s="2">
        <v>25010100</v>
      </c>
      <c r="B42" s="60" t="s">
        <v>62</v>
      </c>
      <c r="C42" s="29">
        <v>61000</v>
      </c>
      <c r="D42" s="29">
        <v>30500</v>
      </c>
      <c r="E42" s="49">
        <v>25590.76</v>
      </c>
      <c r="F42" s="99">
        <f t="shared" si="9"/>
        <v>41.95206557377049</v>
      </c>
      <c r="G42" s="78">
        <f t="shared" si="8"/>
        <v>83.90413114754098</v>
      </c>
      <c r="H42" s="174">
        <f t="shared" si="4"/>
        <v>-35409.240000000005</v>
      </c>
      <c r="I42" s="175">
        <f t="shared" si="5"/>
        <v>-4909.240000000002</v>
      </c>
    </row>
    <row r="43" spans="1:9" ht="21.75" customHeight="1">
      <c r="A43" s="2">
        <v>25010300</v>
      </c>
      <c r="B43" s="60" t="s">
        <v>63</v>
      </c>
      <c r="C43" s="29">
        <v>26000</v>
      </c>
      <c r="D43" s="29">
        <v>13000</v>
      </c>
      <c r="E43" s="49">
        <v>16571.93</v>
      </c>
      <c r="F43" s="99">
        <f t="shared" si="9"/>
        <v>63.73819230769231</v>
      </c>
      <c r="G43" s="78">
        <f t="shared" si="8"/>
        <v>127.47638461538462</v>
      </c>
      <c r="H43" s="174">
        <f t="shared" si="4"/>
        <v>-9428.07</v>
      </c>
      <c r="I43" s="175">
        <f t="shared" si="5"/>
        <v>3571.9300000000003</v>
      </c>
    </row>
    <row r="44" spans="1:9" ht="25.5" customHeight="1">
      <c r="A44" s="2">
        <v>25010400</v>
      </c>
      <c r="B44" s="71" t="s">
        <v>64</v>
      </c>
      <c r="C44" s="29"/>
      <c r="D44" s="29">
        <v>3821</v>
      </c>
      <c r="E44" s="49">
        <v>8341.15</v>
      </c>
      <c r="F44" s="99" t="str">
        <f t="shared" si="9"/>
        <v> </v>
      </c>
      <c r="G44" s="78">
        <f t="shared" si="8"/>
        <v>218.29756608217744</v>
      </c>
      <c r="H44" s="174">
        <f t="shared" si="4"/>
        <v>8341.15</v>
      </c>
      <c r="I44" s="175">
        <f t="shared" si="5"/>
        <v>4520.15</v>
      </c>
    </row>
    <row r="45" spans="1:9" ht="24.75" customHeight="1">
      <c r="A45" s="48">
        <v>25020000</v>
      </c>
      <c r="B45" s="124" t="s">
        <v>67</v>
      </c>
      <c r="C45" s="125">
        <f>C46+C47</f>
        <v>0</v>
      </c>
      <c r="D45" s="32">
        <f>D46+D47</f>
        <v>318809</v>
      </c>
      <c r="E45" s="56">
        <f>E46+E47</f>
        <v>318808.26</v>
      </c>
      <c r="F45" s="99" t="str">
        <f t="shared" si="9"/>
        <v> </v>
      </c>
      <c r="G45" s="78">
        <f t="shared" si="8"/>
        <v>99.99976788610108</v>
      </c>
      <c r="H45" s="178">
        <f t="shared" si="4"/>
        <v>318808.26</v>
      </c>
      <c r="I45" s="179">
        <f t="shared" si="5"/>
        <v>-0.7399999999906868</v>
      </c>
    </row>
    <row r="46" spans="1:9" ht="18" customHeight="1">
      <c r="A46" s="2">
        <v>25020100</v>
      </c>
      <c r="B46" s="60" t="s">
        <v>65</v>
      </c>
      <c r="C46" s="29"/>
      <c r="D46" s="29">
        <v>193892</v>
      </c>
      <c r="E46" s="49">
        <v>193891.78</v>
      </c>
      <c r="F46" s="99" t="str">
        <f t="shared" si="9"/>
        <v> </v>
      </c>
      <c r="G46" s="99">
        <f t="shared" si="8"/>
        <v>99.99988653477193</v>
      </c>
      <c r="H46" s="174">
        <f t="shared" si="4"/>
        <v>193891.78</v>
      </c>
      <c r="I46" s="175">
        <f t="shared" si="5"/>
        <v>-0.22000000000116415</v>
      </c>
    </row>
    <row r="47" spans="1:9" ht="44.25" customHeight="1">
      <c r="A47" s="57">
        <v>25020200</v>
      </c>
      <c r="B47" s="60" t="s">
        <v>66</v>
      </c>
      <c r="C47" s="29"/>
      <c r="D47" s="58">
        <v>124917</v>
      </c>
      <c r="E47" s="59">
        <v>124916.48</v>
      </c>
      <c r="F47" s="99" t="str">
        <f t="shared" si="9"/>
        <v> </v>
      </c>
      <c r="G47" s="99">
        <f t="shared" si="8"/>
        <v>99.99958372359247</v>
      </c>
      <c r="H47" s="174">
        <f t="shared" si="4"/>
        <v>124916.48</v>
      </c>
      <c r="I47" s="175">
        <f t="shared" si="5"/>
        <v>-0.5200000000040745</v>
      </c>
    </row>
    <row r="48" spans="1:9" ht="21.75" customHeight="1">
      <c r="A48" s="48">
        <v>40000000</v>
      </c>
      <c r="B48" s="123" t="s">
        <v>7</v>
      </c>
      <c r="C48" s="32">
        <f>C50+C49</f>
        <v>365000</v>
      </c>
      <c r="D48" s="32">
        <f>D50+D49</f>
        <v>389314</v>
      </c>
      <c r="E48" s="56">
        <f>E50+E49</f>
        <v>320043.68</v>
      </c>
      <c r="F48" s="99">
        <f t="shared" si="9"/>
        <v>87.6832</v>
      </c>
      <c r="G48" s="78">
        <f t="shared" si="8"/>
        <v>82.20708220099971</v>
      </c>
      <c r="H48" s="178">
        <f t="shared" si="4"/>
        <v>-44956.32000000001</v>
      </c>
      <c r="I48" s="179">
        <f t="shared" si="5"/>
        <v>-69270.32</v>
      </c>
    </row>
    <row r="49" spans="1:9" ht="44.25" customHeight="1">
      <c r="A49" s="91">
        <v>41034400</v>
      </c>
      <c r="B49" s="54" t="s">
        <v>128</v>
      </c>
      <c r="C49" s="90">
        <v>365000</v>
      </c>
      <c r="D49" s="90">
        <v>191000</v>
      </c>
      <c r="E49" s="166">
        <v>185854.68</v>
      </c>
      <c r="F49" s="99">
        <f t="shared" si="9"/>
        <v>50.9190904109589</v>
      </c>
      <c r="G49" s="78">
        <f t="shared" si="8"/>
        <v>97.30611518324606</v>
      </c>
      <c r="H49" s="178">
        <f t="shared" si="4"/>
        <v>-179145.32</v>
      </c>
      <c r="I49" s="179">
        <f t="shared" si="5"/>
        <v>-5145.320000000007</v>
      </c>
    </row>
    <row r="50" spans="1:9" ht="16.5" customHeight="1">
      <c r="A50" s="2">
        <v>41035000</v>
      </c>
      <c r="B50" s="60" t="s">
        <v>59</v>
      </c>
      <c r="C50" s="29"/>
      <c r="D50" s="29">
        <v>198314</v>
      </c>
      <c r="E50" s="49">
        <v>134189</v>
      </c>
      <c r="F50" s="99" t="str">
        <f t="shared" si="9"/>
        <v> </v>
      </c>
      <c r="G50" s="107">
        <f t="shared" si="8"/>
        <v>67.66491523543472</v>
      </c>
      <c r="H50" s="178">
        <f t="shared" si="4"/>
        <v>134189</v>
      </c>
      <c r="I50" s="179">
        <f t="shared" si="5"/>
        <v>-64125</v>
      </c>
    </row>
    <row r="51" spans="1:9" ht="15">
      <c r="A51" s="2"/>
      <c r="B51" s="36" t="s">
        <v>43</v>
      </c>
      <c r="C51" s="31">
        <f>C40+C48</f>
        <v>452000</v>
      </c>
      <c r="D51" s="61">
        <f aca="true" t="shared" si="11" ref="D51:I51">D40+D48</f>
        <v>755444</v>
      </c>
      <c r="E51" s="61">
        <f t="shared" si="11"/>
        <v>689355.78</v>
      </c>
      <c r="F51" s="130">
        <f t="shared" si="9"/>
        <v>152.5123407079646</v>
      </c>
      <c r="G51" s="107">
        <f t="shared" si="8"/>
        <v>91.25173805073572</v>
      </c>
      <c r="H51" s="61">
        <f t="shared" si="11"/>
        <v>237355.78000000003</v>
      </c>
      <c r="I51" s="61">
        <f t="shared" si="11"/>
        <v>-66088.21999999997</v>
      </c>
    </row>
    <row r="52" spans="1:9" ht="18.75" customHeight="1">
      <c r="A52" s="2"/>
      <c r="B52" s="35" t="s">
        <v>165</v>
      </c>
      <c r="C52" s="61">
        <v>452760.91</v>
      </c>
      <c r="D52" s="61">
        <v>452760.91</v>
      </c>
      <c r="E52" s="56">
        <v>452760.91</v>
      </c>
      <c r="F52" s="78">
        <f t="shared" si="9"/>
        <v>100</v>
      </c>
      <c r="G52" s="107">
        <f t="shared" si="8"/>
        <v>100</v>
      </c>
      <c r="H52" s="172">
        <f t="shared" si="4"/>
        <v>0</v>
      </c>
      <c r="I52" s="173">
        <f t="shared" si="5"/>
        <v>0</v>
      </c>
    </row>
    <row r="53" spans="1:9" ht="16.5" customHeight="1">
      <c r="A53" s="2"/>
      <c r="B53" s="35" t="s">
        <v>37</v>
      </c>
      <c r="C53" s="31">
        <f>C51+C52</f>
        <v>904760.9099999999</v>
      </c>
      <c r="D53" s="31">
        <f>D51+D52</f>
        <v>1208204.91</v>
      </c>
      <c r="E53" s="61">
        <f>E51+E52</f>
        <v>1142116.69</v>
      </c>
      <c r="F53" s="107">
        <f>IF(C53&lt;&gt;0,(E53/C53)*100," ")</f>
        <v>126.23408873842705</v>
      </c>
      <c r="G53" s="107">
        <f t="shared" si="8"/>
        <v>94.53004871499819</v>
      </c>
      <c r="H53" s="172">
        <f t="shared" si="4"/>
        <v>237355.78000000003</v>
      </c>
      <c r="I53" s="173">
        <f t="shared" si="5"/>
        <v>-66088.21999999997</v>
      </c>
    </row>
    <row r="54" spans="1:9" ht="17.25" customHeight="1">
      <c r="A54" s="2"/>
      <c r="B54" s="35" t="s">
        <v>44</v>
      </c>
      <c r="C54" s="31">
        <f>C51+C34</f>
        <v>81188499</v>
      </c>
      <c r="D54" s="31">
        <f>D51+D34</f>
        <v>40391696</v>
      </c>
      <c r="E54" s="31">
        <f>E51+E34</f>
        <v>39512108.88</v>
      </c>
      <c r="F54" s="78">
        <f t="shared" si="9"/>
        <v>48.667125721834076</v>
      </c>
      <c r="G54" s="107">
        <f t="shared" si="8"/>
        <v>97.82235655566433</v>
      </c>
      <c r="H54" s="172">
        <f t="shared" si="4"/>
        <v>-41676390.12</v>
      </c>
      <c r="I54" s="173">
        <f t="shared" si="5"/>
        <v>-879587.1199999973</v>
      </c>
    </row>
    <row r="55" spans="1:9" ht="18">
      <c r="A55" s="91"/>
      <c r="B55" s="126" t="s">
        <v>45</v>
      </c>
      <c r="C55" s="95">
        <f>C53+C38</f>
        <v>82020879.5</v>
      </c>
      <c r="D55" s="95">
        <f>D53+D38</f>
        <v>60084000.5</v>
      </c>
      <c r="E55" s="95">
        <f>E53+E38</f>
        <v>59204413.38</v>
      </c>
      <c r="F55" s="78">
        <f t="shared" si="9"/>
        <v>72.18212452842572</v>
      </c>
      <c r="G55" s="107">
        <f t="shared" si="8"/>
        <v>98.53607097949478</v>
      </c>
      <c r="H55" s="172">
        <f t="shared" si="4"/>
        <v>-22816466.119999997</v>
      </c>
      <c r="I55" s="173">
        <f t="shared" si="5"/>
        <v>-879587.1199999973</v>
      </c>
    </row>
    <row r="56" spans="2:9" ht="15">
      <c r="B56" s="153" t="s">
        <v>131</v>
      </c>
      <c r="C56" s="153"/>
      <c r="D56" s="153"/>
      <c r="E56" s="153"/>
      <c r="F56" s="153"/>
      <c r="G56" s="153"/>
      <c r="H56" s="153"/>
      <c r="I56" s="153" t="s">
        <v>132</v>
      </c>
    </row>
  </sheetData>
  <mergeCells count="8">
    <mergeCell ref="G1:H1"/>
    <mergeCell ref="H4:I4"/>
    <mergeCell ref="A4:B6"/>
    <mergeCell ref="F5:G5"/>
    <mergeCell ref="D5:D6"/>
    <mergeCell ref="E5:E6"/>
    <mergeCell ref="C5:C6"/>
    <mergeCell ref="A1:E1"/>
  </mergeCells>
  <printOptions/>
  <pageMargins left="0.44" right="0.25" top="0.08" bottom="0.26" header="0.09" footer="0.26"/>
  <pageSetup blackAndWhite="1" horizontalDpi="600" verticalDpi="600" orientation="landscape" paperSize="9" scale="80" r:id="rId1"/>
  <headerFooter alignWithMargins="0">
    <oddHeader>&amp;R&amp;8Страница &amp;P из &amp;N</oddHeader>
    <oddFooter>&amp;L&amp;8&amp;D&amp;C&amp;8&amp;F.xls   &amp;A&amp;R&amp;8&amp;T</oddFooter>
  </headerFooter>
</worksheet>
</file>

<file path=xl/worksheets/sheet2.xml><?xml version="1.0" encoding="utf-8"?>
<worksheet xmlns="http://schemas.openxmlformats.org/spreadsheetml/2006/main" xmlns:r="http://schemas.openxmlformats.org/officeDocument/2006/relationships">
  <dimension ref="A1:I106"/>
  <sheetViews>
    <sheetView zoomScale="80" zoomScaleNormal="80" workbookViewId="0" topLeftCell="A1">
      <selection activeCell="F90" sqref="F90"/>
    </sheetView>
  </sheetViews>
  <sheetFormatPr defaultColWidth="9.00390625" defaultRowHeight="12.75"/>
  <cols>
    <col min="1" max="1" width="9.875" style="1" customWidth="1"/>
    <col min="2" max="2" width="64.00390625" style="1" customWidth="1"/>
    <col min="3" max="3" width="16.25390625" style="1" customWidth="1"/>
    <col min="4" max="4" width="14.875" style="187" customWidth="1"/>
    <col min="5" max="5" width="14.75390625" style="187" customWidth="1"/>
    <col min="6" max="6" width="14.625" style="4" customWidth="1"/>
    <col min="7" max="7" width="15.00390625" style="183" customWidth="1"/>
    <col min="8" max="8" width="14.75390625" style="4" customWidth="1"/>
    <col min="9" max="9" width="16.00390625" style="4" customWidth="1"/>
    <col min="10" max="16384" width="9.125" style="1" customWidth="1"/>
  </cols>
  <sheetData>
    <row r="1" spans="1:9" ht="13.5" customHeight="1" thickBot="1">
      <c r="A1" s="204" t="s">
        <v>28</v>
      </c>
      <c r="B1" s="205"/>
      <c r="C1" s="39" t="s">
        <v>156</v>
      </c>
      <c r="D1" s="26"/>
      <c r="E1" s="26"/>
      <c r="F1" s="189"/>
      <c r="G1" s="190"/>
      <c r="H1" s="202"/>
      <c r="I1" s="203"/>
    </row>
    <row r="2" spans="1:9" ht="18.75" customHeight="1">
      <c r="A2" s="205"/>
      <c r="B2" s="205"/>
      <c r="C2" s="210" t="s">
        <v>154</v>
      </c>
      <c r="D2" s="216" t="s">
        <v>155</v>
      </c>
      <c r="E2" s="216" t="s">
        <v>168</v>
      </c>
      <c r="F2" s="214" t="s">
        <v>1</v>
      </c>
      <c r="G2" s="215"/>
      <c r="H2" s="11" t="s">
        <v>25</v>
      </c>
      <c r="I2" s="12"/>
    </row>
    <row r="3" spans="1:9" ht="67.5" customHeight="1">
      <c r="A3" s="205"/>
      <c r="B3" s="205"/>
      <c r="C3" s="211"/>
      <c r="D3" s="217"/>
      <c r="E3" s="217"/>
      <c r="F3" s="191" t="s">
        <v>157</v>
      </c>
      <c r="G3" s="191" t="s">
        <v>158</v>
      </c>
      <c r="H3" s="13" t="s">
        <v>157</v>
      </c>
      <c r="I3" s="13" t="s">
        <v>158</v>
      </c>
    </row>
    <row r="4" spans="1:9" s="5" customFormat="1" ht="20.25" customHeight="1">
      <c r="A4" s="77">
        <v>10116</v>
      </c>
      <c r="B4" s="73" t="s">
        <v>33</v>
      </c>
      <c r="C4" s="30">
        <v>678531</v>
      </c>
      <c r="D4" s="30">
        <v>621294</v>
      </c>
      <c r="E4" s="64">
        <v>532511.39</v>
      </c>
      <c r="F4" s="78">
        <f aca="true" t="shared" si="0" ref="F4:F18">IF(C4&lt;&gt;0,(E4/C4)*100," ")</f>
        <v>78.48003849492507</v>
      </c>
      <c r="G4" s="78">
        <f>IF(D4&lt;&gt;0,(E4/D4)*100," ")</f>
        <v>85.71004870479997</v>
      </c>
      <c r="H4" s="79">
        <f>E4-C4</f>
        <v>-146019.61</v>
      </c>
      <c r="I4" s="80">
        <f>E4-D4</f>
        <v>-88782.60999999999</v>
      </c>
    </row>
    <row r="5" spans="1:9" s="5" customFormat="1" ht="15" hidden="1">
      <c r="A5" s="81" t="s">
        <v>8</v>
      </c>
      <c r="B5" s="82" t="s">
        <v>9</v>
      </c>
      <c r="C5" s="30"/>
      <c r="D5" s="30"/>
      <c r="E5" s="30"/>
      <c r="F5" s="78" t="str">
        <f t="shared" si="0"/>
        <v> </v>
      </c>
      <c r="G5" s="78" t="str">
        <f>IF(D5&lt;&gt;0,(E5/D5)*100," ")</f>
        <v> </v>
      </c>
      <c r="H5" s="79">
        <f aca="true" t="shared" si="1" ref="H5:H102">E5-C5</f>
        <v>0</v>
      </c>
      <c r="I5" s="80">
        <f aca="true" t="shared" si="2" ref="I5:I102">E5-D5</f>
        <v>0</v>
      </c>
    </row>
    <row r="6" spans="1:9" s="5" customFormat="1" ht="18" customHeight="1">
      <c r="A6" s="77" t="s">
        <v>10</v>
      </c>
      <c r="B6" s="73" t="s">
        <v>11</v>
      </c>
      <c r="C6" s="30">
        <f>C7+C8+C9+C10+C11+C12+C13+C14</f>
        <v>28541658</v>
      </c>
      <c r="D6" s="30">
        <f>D7+D8+D9+D10+D11+D12+D13+D14</f>
        <v>17538950</v>
      </c>
      <c r="E6" s="64">
        <f>E7+E8+E9+E10+E11+E12+E13+E14</f>
        <v>15846713.859999998</v>
      </c>
      <c r="F6" s="78">
        <f t="shared" si="0"/>
        <v>55.521350091154474</v>
      </c>
      <c r="G6" s="78">
        <f>IF(D6&lt;&gt;0,(E6/D6)*100," ")</f>
        <v>90.35155388435452</v>
      </c>
      <c r="H6" s="79">
        <f t="shared" si="1"/>
        <v>-12694944.140000002</v>
      </c>
      <c r="I6" s="80">
        <f t="shared" si="2"/>
        <v>-1692236.1400000025</v>
      </c>
    </row>
    <row r="7" spans="1:9" s="5" customFormat="1" ht="31.5" customHeight="1">
      <c r="A7" s="63">
        <v>70201</v>
      </c>
      <c r="B7" s="68" t="s">
        <v>72</v>
      </c>
      <c r="C7" s="75">
        <v>24104119</v>
      </c>
      <c r="D7" s="158">
        <v>15129786</v>
      </c>
      <c r="E7" s="192">
        <v>13873400.5</v>
      </c>
      <c r="F7" s="99">
        <f t="shared" si="0"/>
        <v>57.55614009373253</v>
      </c>
      <c r="G7" s="99">
        <f aca="true" t="shared" si="3" ref="G7:G14">IF(D7&lt;&gt;0,(E7/D7)*100," ")</f>
        <v>91.69594665780467</v>
      </c>
      <c r="H7" s="66">
        <f t="shared" si="1"/>
        <v>-10230718.5</v>
      </c>
      <c r="I7" s="100">
        <f t="shared" si="2"/>
        <v>-1256385.5</v>
      </c>
    </row>
    <row r="8" spans="1:9" s="5" customFormat="1" ht="18.75" customHeight="1">
      <c r="A8" s="63">
        <v>70303</v>
      </c>
      <c r="B8" s="68" t="s">
        <v>73</v>
      </c>
      <c r="C8" s="75">
        <v>1474433</v>
      </c>
      <c r="D8" s="158">
        <v>628258</v>
      </c>
      <c r="E8" s="192">
        <v>610800.85</v>
      </c>
      <c r="F8" s="99">
        <f t="shared" si="0"/>
        <v>41.426151612179055</v>
      </c>
      <c r="G8" s="99">
        <f t="shared" si="3"/>
        <v>97.22134059574252</v>
      </c>
      <c r="H8" s="66">
        <f t="shared" si="1"/>
        <v>-863632.15</v>
      </c>
      <c r="I8" s="100">
        <f t="shared" si="2"/>
        <v>-17457.150000000023</v>
      </c>
    </row>
    <row r="9" spans="1:9" s="5" customFormat="1" ht="30.75" customHeight="1">
      <c r="A9" s="63">
        <v>70401</v>
      </c>
      <c r="B9" s="68" t="s">
        <v>75</v>
      </c>
      <c r="C9" s="75">
        <v>399600</v>
      </c>
      <c r="D9" s="158">
        <v>168673</v>
      </c>
      <c r="E9" s="192">
        <v>156625.04</v>
      </c>
      <c r="F9" s="99">
        <f t="shared" si="0"/>
        <v>39.19545545545546</v>
      </c>
      <c r="G9" s="99">
        <f t="shared" si="3"/>
        <v>92.85720891903269</v>
      </c>
      <c r="H9" s="66">
        <f t="shared" si="1"/>
        <v>-242974.96</v>
      </c>
      <c r="I9" s="100">
        <f t="shared" si="2"/>
        <v>-12047.959999999992</v>
      </c>
    </row>
    <row r="10" spans="1:9" s="5" customFormat="1" ht="17.25" customHeight="1">
      <c r="A10" s="63">
        <v>70802</v>
      </c>
      <c r="B10" s="68" t="s">
        <v>74</v>
      </c>
      <c r="C10" s="75">
        <v>552960</v>
      </c>
      <c r="D10" s="158">
        <v>386130</v>
      </c>
      <c r="E10" s="192">
        <v>298123.18</v>
      </c>
      <c r="F10" s="99">
        <f t="shared" si="0"/>
        <v>53.914058883101845</v>
      </c>
      <c r="G10" s="99">
        <f t="shared" si="3"/>
        <v>77.2079817677984</v>
      </c>
      <c r="H10" s="66">
        <f t="shared" si="1"/>
        <v>-254836.82</v>
      </c>
      <c r="I10" s="100">
        <f t="shared" si="2"/>
        <v>-88006.82</v>
      </c>
    </row>
    <row r="11" spans="1:9" s="5" customFormat="1" ht="29.25" customHeight="1">
      <c r="A11" s="63">
        <v>70804</v>
      </c>
      <c r="B11" s="68" t="s">
        <v>76</v>
      </c>
      <c r="C11" s="75">
        <v>493606</v>
      </c>
      <c r="D11" s="158">
        <v>296391</v>
      </c>
      <c r="E11" s="192">
        <v>195448.59</v>
      </c>
      <c r="F11" s="99">
        <f t="shared" si="0"/>
        <v>39.59607257610321</v>
      </c>
      <c r="G11" s="99">
        <f t="shared" si="3"/>
        <v>65.94282215047016</v>
      </c>
      <c r="H11" s="66">
        <f t="shared" si="1"/>
        <v>-298157.41000000003</v>
      </c>
      <c r="I11" s="100">
        <f t="shared" si="2"/>
        <v>-100942.41</v>
      </c>
    </row>
    <row r="12" spans="1:9" s="5" customFormat="1" ht="18.75" customHeight="1">
      <c r="A12" s="63">
        <v>70805</v>
      </c>
      <c r="B12" s="68" t="s">
        <v>77</v>
      </c>
      <c r="C12" s="75">
        <v>634400</v>
      </c>
      <c r="D12" s="158">
        <v>393218</v>
      </c>
      <c r="E12" s="192">
        <v>380088.61</v>
      </c>
      <c r="F12" s="99">
        <f t="shared" si="0"/>
        <v>59.91308480453972</v>
      </c>
      <c r="G12" s="99">
        <f t="shared" si="3"/>
        <v>96.66104044067158</v>
      </c>
      <c r="H12" s="66">
        <f t="shared" si="1"/>
        <v>-254311.39</v>
      </c>
      <c r="I12" s="100">
        <f t="shared" si="2"/>
        <v>-13129.390000000014</v>
      </c>
    </row>
    <row r="13" spans="1:9" s="5" customFormat="1" ht="18" customHeight="1">
      <c r="A13" s="63">
        <v>70807</v>
      </c>
      <c r="B13" s="68" t="s">
        <v>78</v>
      </c>
      <c r="C13" s="75">
        <v>859010</v>
      </c>
      <c r="D13" s="158">
        <v>520204</v>
      </c>
      <c r="E13" s="192">
        <v>323177.09</v>
      </c>
      <c r="F13" s="99">
        <f t="shared" si="0"/>
        <v>37.62204048846929</v>
      </c>
      <c r="G13" s="99">
        <f t="shared" si="3"/>
        <v>62.12506824245874</v>
      </c>
      <c r="H13" s="66">
        <f t="shared" si="1"/>
        <v>-535832.9099999999</v>
      </c>
      <c r="I13" s="100">
        <f t="shared" si="2"/>
        <v>-197026.90999999997</v>
      </c>
    </row>
    <row r="14" spans="1:9" s="5" customFormat="1" ht="31.5" customHeight="1">
      <c r="A14" s="63">
        <v>70808</v>
      </c>
      <c r="B14" s="68" t="s">
        <v>79</v>
      </c>
      <c r="C14" s="75">
        <v>23530</v>
      </c>
      <c r="D14" s="158">
        <v>16290</v>
      </c>
      <c r="E14" s="192">
        <v>9050</v>
      </c>
      <c r="F14" s="99">
        <f t="shared" si="0"/>
        <v>38.46153846153847</v>
      </c>
      <c r="G14" s="99">
        <f t="shared" si="3"/>
        <v>55.55555555555556</v>
      </c>
      <c r="H14" s="66">
        <f t="shared" si="1"/>
        <v>-14480</v>
      </c>
      <c r="I14" s="100">
        <f t="shared" si="2"/>
        <v>-7240</v>
      </c>
    </row>
    <row r="15" spans="1:9" s="5" customFormat="1" ht="19.5" customHeight="1">
      <c r="A15" s="77" t="s">
        <v>12</v>
      </c>
      <c r="B15" s="73" t="s">
        <v>13</v>
      </c>
      <c r="C15" s="30">
        <f>C16+C17+C18</f>
        <v>11505337</v>
      </c>
      <c r="D15" s="30">
        <f>D16+D17+D18</f>
        <v>7459736</v>
      </c>
      <c r="E15" s="64">
        <f>E16+E17+E18</f>
        <v>6476137.63</v>
      </c>
      <c r="F15" s="99">
        <f t="shared" si="0"/>
        <v>56.28811767964728</v>
      </c>
      <c r="G15" s="78">
        <f>IF(D15&lt;&gt;0,(E15/D15)*100," ")</f>
        <v>86.81456863889017</v>
      </c>
      <c r="H15" s="79">
        <f t="shared" si="1"/>
        <v>-5029199.37</v>
      </c>
      <c r="I15" s="80">
        <f t="shared" si="2"/>
        <v>-983598.3700000001</v>
      </c>
    </row>
    <row r="16" spans="1:9" s="5" customFormat="1" ht="19.5" customHeight="1">
      <c r="A16" s="154">
        <v>80101</v>
      </c>
      <c r="B16" s="159" t="s">
        <v>137</v>
      </c>
      <c r="C16" s="158">
        <v>7434154</v>
      </c>
      <c r="D16" s="158">
        <v>4847219</v>
      </c>
      <c r="E16" s="192">
        <v>4370071.5</v>
      </c>
      <c r="F16" s="99">
        <f t="shared" si="0"/>
        <v>58.78370961914429</v>
      </c>
      <c r="G16" s="78">
        <f>IF(D16&lt;&gt;0,(E16/D16)*100," ")</f>
        <v>90.15626279728644</v>
      </c>
      <c r="H16" s="79">
        <f t="shared" si="1"/>
        <v>-3064082.5</v>
      </c>
      <c r="I16" s="80">
        <f t="shared" si="2"/>
        <v>-477147.5</v>
      </c>
    </row>
    <row r="17" spans="1:9" s="5" customFormat="1" ht="19.5" customHeight="1">
      <c r="A17" s="154">
        <v>80800</v>
      </c>
      <c r="B17" s="159" t="s">
        <v>143</v>
      </c>
      <c r="C17" s="158">
        <v>3962646</v>
      </c>
      <c r="D17" s="158">
        <v>2594283</v>
      </c>
      <c r="E17" s="192">
        <v>2106066.13</v>
      </c>
      <c r="F17" s="99">
        <f t="shared" si="0"/>
        <v>53.147975620330456</v>
      </c>
      <c r="G17" s="78">
        <f>IF(D17&lt;&gt;0,(E17/D17)*100," ")</f>
        <v>81.18104809691154</v>
      </c>
      <c r="H17" s="79">
        <f t="shared" si="1"/>
        <v>-1856579.87</v>
      </c>
      <c r="I17" s="80">
        <f t="shared" si="2"/>
        <v>-488216.8700000001</v>
      </c>
    </row>
    <row r="18" spans="1:9" s="5" customFormat="1" ht="19.5" customHeight="1">
      <c r="A18" s="154">
        <v>81002</v>
      </c>
      <c r="B18" s="159" t="s">
        <v>144</v>
      </c>
      <c r="C18" s="158">
        <v>108537</v>
      </c>
      <c r="D18" s="158">
        <v>18234</v>
      </c>
      <c r="E18" s="192"/>
      <c r="F18" s="99">
        <f t="shared" si="0"/>
        <v>0</v>
      </c>
      <c r="G18" s="78">
        <f>IF(D18&lt;&gt;0,(E18/D18)*100," ")</f>
        <v>0</v>
      </c>
      <c r="H18" s="79">
        <f t="shared" si="1"/>
        <v>-108537</v>
      </c>
      <c r="I18" s="80">
        <f t="shared" si="2"/>
        <v>-18234</v>
      </c>
    </row>
    <row r="19" spans="1:9" s="5" customFormat="1" ht="18.75" customHeight="1">
      <c r="A19" s="77" t="s">
        <v>14</v>
      </c>
      <c r="B19" s="73" t="s">
        <v>15</v>
      </c>
      <c r="C19" s="65">
        <f>C20+C21+C22+C23+C24+C25+C26+C27+C28+C29+C30+C31+C32+C33+C34+C35+C36+C37+C38+C39+C40+C41+C42+C43+C44+C45+C46+C47+C48+C49+C50+C51+C52</f>
        <v>32487505</v>
      </c>
      <c r="D19" s="65">
        <f>D20+D21+D22+D23+D24+D25+D26+D27+D28+D29+D30+D31+D32+D33+D34+D35+D36+D37+D38+D39+D40+D41+D42+D43+D44+D45+D46+D47+D48+D49+D50+D51+D52</f>
        <v>16261558</v>
      </c>
      <c r="E19" s="84">
        <f>E20+E21+E22+E23+E24+E25+E26+E27+E28+E29+E30+E31+E32+E33+E34+E35+E36+E37+E38+E39+E40+E41+E42+E43+E44+E45+E46+E47+E48+E49+E50+E51+E52</f>
        <v>15092976.580000002</v>
      </c>
      <c r="F19" s="78">
        <f>IF(C19&lt;&gt;0,(D19/C19)*100," ")</f>
        <v>50.054807225116235</v>
      </c>
      <c r="G19" s="78">
        <f>IF(D19&lt;&gt;0,(E19/D19)*100," ")</f>
        <v>92.81384096161021</v>
      </c>
      <c r="H19" s="79">
        <f t="shared" si="1"/>
        <v>-17394528.419999998</v>
      </c>
      <c r="I19" s="80">
        <f t="shared" si="2"/>
        <v>-1168581.419999998</v>
      </c>
    </row>
    <row r="20" spans="1:9" s="5" customFormat="1" ht="15.75" customHeight="1">
      <c r="A20" s="63">
        <v>90201</v>
      </c>
      <c r="B20" s="67" t="s">
        <v>114</v>
      </c>
      <c r="C20" s="66">
        <v>604200</v>
      </c>
      <c r="D20" s="66">
        <v>387038</v>
      </c>
      <c r="E20" s="193">
        <v>343568.13</v>
      </c>
      <c r="F20" s="99">
        <f aca="true" t="shared" si="4" ref="F20:F59">IF(C20&lt;&gt;0,(D20/C20)*100," ")</f>
        <v>64.05792783846408</v>
      </c>
      <c r="G20" s="99">
        <f aca="true" t="shared" si="5" ref="G20:G57">IF(D20&lt;&gt;0,(E20/D20)*100," ")</f>
        <v>88.76857827913538</v>
      </c>
      <c r="H20" s="66">
        <f t="shared" si="1"/>
        <v>-260631.87</v>
      </c>
      <c r="I20" s="100">
        <f t="shared" si="2"/>
        <v>-43469.869999999995</v>
      </c>
    </row>
    <row r="21" spans="1:9" s="5" customFormat="1" ht="33.75" customHeight="1">
      <c r="A21" s="63">
        <v>90202</v>
      </c>
      <c r="B21" s="67" t="s">
        <v>115</v>
      </c>
      <c r="C21" s="66">
        <v>500800</v>
      </c>
      <c r="D21" s="66">
        <v>430820</v>
      </c>
      <c r="E21" s="193">
        <v>330121.58</v>
      </c>
      <c r="F21" s="99">
        <f t="shared" si="4"/>
        <v>86.02635782747605</v>
      </c>
      <c r="G21" s="99">
        <f t="shared" si="5"/>
        <v>76.62633582470639</v>
      </c>
      <c r="H21" s="66">
        <f t="shared" si="1"/>
        <v>-170678.41999999998</v>
      </c>
      <c r="I21" s="100">
        <f t="shared" si="2"/>
        <v>-100698.41999999998</v>
      </c>
    </row>
    <row r="22" spans="1:9" s="5" customFormat="1" ht="15.75" customHeight="1">
      <c r="A22" s="63">
        <v>90203</v>
      </c>
      <c r="B22" s="67" t="s">
        <v>116</v>
      </c>
      <c r="C22" s="66">
        <v>97260</v>
      </c>
      <c r="D22" s="66">
        <v>97260</v>
      </c>
      <c r="E22" s="193">
        <v>86100</v>
      </c>
      <c r="F22" s="99">
        <f t="shared" si="4"/>
        <v>100</v>
      </c>
      <c r="G22" s="99">
        <f t="shared" si="5"/>
        <v>88.52560148056754</v>
      </c>
      <c r="H22" s="66">
        <f t="shared" si="1"/>
        <v>-11160</v>
      </c>
      <c r="I22" s="100">
        <f t="shared" si="2"/>
        <v>-11160</v>
      </c>
    </row>
    <row r="23" spans="1:9" s="5" customFormat="1" ht="45.75" customHeight="1">
      <c r="A23" s="63">
        <v>90204</v>
      </c>
      <c r="B23" s="67" t="s">
        <v>117</v>
      </c>
      <c r="C23" s="66">
        <v>36700</v>
      </c>
      <c r="D23" s="66">
        <v>27684</v>
      </c>
      <c r="E23" s="193">
        <v>23606</v>
      </c>
      <c r="F23" s="99">
        <f t="shared" si="4"/>
        <v>75.433242506812</v>
      </c>
      <c r="G23" s="99">
        <f t="shared" si="5"/>
        <v>85.26946972980784</v>
      </c>
      <c r="H23" s="66">
        <f t="shared" si="1"/>
        <v>-13094</v>
      </c>
      <c r="I23" s="100">
        <f t="shared" si="2"/>
        <v>-4078</v>
      </c>
    </row>
    <row r="24" spans="1:9" s="5" customFormat="1" ht="45" customHeight="1">
      <c r="A24" s="63">
        <v>90205</v>
      </c>
      <c r="B24" s="67" t="s">
        <v>118</v>
      </c>
      <c r="C24" s="66">
        <v>4400</v>
      </c>
      <c r="D24" s="66"/>
      <c r="E24" s="193"/>
      <c r="F24" s="99">
        <f t="shared" si="4"/>
        <v>0</v>
      </c>
      <c r="G24" s="99" t="str">
        <f t="shared" si="5"/>
        <v> </v>
      </c>
      <c r="H24" s="66">
        <f t="shared" si="1"/>
        <v>-4400</v>
      </c>
      <c r="I24" s="100">
        <f t="shared" si="2"/>
        <v>0</v>
      </c>
    </row>
    <row r="25" spans="1:9" s="5" customFormat="1" ht="78" customHeight="1">
      <c r="A25" s="63">
        <v>90207</v>
      </c>
      <c r="B25" s="67" t="s">
        <v>80</v>
      </c>
      <c r="C25" s="66">
        <v>29400</v>
      </c>
      <c r="D25" s="66">
        <v>22225</v>
      </c>
      <c r="E25" s="193">
        <v>16531.38</v>
      </c>
      <c r="F25" s="96">
        <f t="shared" si="4"/>
        <v>75.59523809523809</v>
      </c>
      <c r="G25" s="96">
        <f t="shared" si="5"/>
        <v>74.38191226096738</v>
      </c>
      <c r="H25" s="97">
        <f t="shared" si="1"/>
        <v>-12868.619999999999</v>
      </c>
      <c r="I25" s="98">
        <f t="shared" si="2"/>
        <v>-5693.619999999999</v>
      </c>
    </row>
    <row r="26" spans="1:9" s="5" customFormat="1" ht="63" customHeight="1">
      <c r="A26" s="63">
        <v>90208</v>
      </c>
      <c r="B26" s="67" t="s">
        <v>81</v>
      </c>
      <c r="C26" s="66">
        <v>16200</v>
      </c>
      <c r="D26" s="66">
        <v>16200</v>
      </c>
      <c r="E26" s="193">
        <v>10782.4</v>
      </c>
      <c r="F26" s="96">
        <f t="shared" si="4"/>
        <v>100</v>
      </c>
      <c r="G26" s="96">
        <f t="shared" si="5"/>
        <v>66.55802469135801</v>
      </c>
      <c r="H26" s="97">
        <f t="shared" si="1"/>
        <v>-5417.6</v>
      </c>
      <c r="I26" s="98">
        <f t="shared" si="2"/>
        <v>-5417.6</v>
      </c>
    </row>
    <row r="27" spans="1:9" s="5" customFormat="1" ht="61.5" customHeight="1">
      <c r="A27" s="63">
        <v>90209</v>
      </c>
      <c r="B27" s="67" t="s">
        <v>82</v>
      </c>
      <c r="C27" s="66">
        <v>1000</v>
      </c>
      <c r="D27" s="66">
        <v>597</v>
      </c>
      <c r="E27" s="193">
        <v>396.12</v>
      </c>
      <c r="F27" s="96">
        <f t="shared" si="4"/>
        <v>59.699999999999996</v>
      </c>
      <c r="G27" s="96">
        <f t="shared" si="5"/>
        <v>66.35175879396985</v>
      </c>
      <c r="H27" s="97">
        <f t="shared" si="1"/>
        <v>-603.88</v>
      </c>
      <c r="I27" s="98">
        <f t="shared" si="2"/>
        <v>-200.88</v>
      </c>
    </row>
    <row r="28" spans="1:9" s="5" customFormat="1" ht="111" customHeight="1">
      <c r="A28" s="63">
        <v>90210</v>
      </c>
      <c r="B28" s="67" t="s">
        <v>120</v>
      </c>
      <c r="C28" s="66">
        <v>162500</v>
      </c>
      <c r="D28" s="66">
        <v>129230</v>
      </c>
      <c r="E28" s="193">
        <v>101227.59</v>
      </c>
      <c r="F28" s="96">
        <f t="shared" si="4"/>
        <v>79.52615384615385</v>
      </c>
      <c r="G28" s="96">
        <f t="shared" si="5"/>
        <v>78.33133947225876</v>
      </c>
      <c r="H28" s="97">
        <f t="shared" si="1"/>
        <v>-61272.41</v>
      </c>
      <c r="I28" s="98">
        <f t="shared" si="2"/>
        <v>-28002.410000000003</v>
      </c>
    </row>
    <row r="29" spans="1:9" s="5" customFormat="1" ht="112.5" customHeight="1">
      <c r="A29" s="63">
        <v>90211</v>
      </c>
      <c r="B29" s="67" t="s">
        <v>119</v>
      </c>
      <c r="C29" s="66">
        <v>168800</v>
      </c>
      <c r="D29" s="66">
        <v>137130</v>
      </c>
      <c r="E29" s="193">
        <v>84302.06</v>
      </c>
      <c r="F29" s="96">
        <f t="shared" si="4"/>
        <v>81.23815165876778</v>
      </c>
      <c r="G29" s="96">
        <f t="shared" si="5"/>
        <v>61.47601545978269</v>
      </c>
      <c r="H29" s="97">
        <f t="shared" si="1"/>
        <v>-84497.94</v>
      </c>
      <c r="I29" s="98">
        <f t="shared" si="2"/>
        <v>-52827.94</v>
      </c>
    </row>
    <row r="30" spans="1:9" s="5" customFormat="1" ht="15.75" customHeight="1">
      <c r="A30" s="63">
        <v>90214</v>
      </c>
      <c r="B30" s="67" t="s">
        <v>83</v>
      </c>
      <c r="C30" s="66">
        <v>71098</v>
      </c>
      <c r="D30" s="66">
        <v>52216</v>
      </c>
      <c r="E30" s="193">
        <v>27549</v>
      </c>
      <c r="F30" s="96">
        <f t="shared" si="4"/>
        <v>73.44229092238882</v>
      </c>
      <c r="G30" s="96">
        <f t="shared" si="5"/>
        <v>52.75969051631684</v>
      </c>
      <c r="H30" s="97">
        <f t="shared" si="1"/>
        <v>-43549</v>
      </c>
      <c r="I30" s="98">
        <f t="shared" si="2"/>
        <v>-24667</v>
      </c>
    </row>
    <row r="31" spans="1:9" s="5" customFormat="1" ht="18.75" customHeight="1">
      <c r="A31" s="63">
        <v>90215</v>
      </c>
      <c r="B31" s="67" t="s">
        <v>84</v>
      </c>
      <c r="C31" s="66">
        <v>76000</v>
      </c>
      <c r="D31" s="66">
        <v>64578</v>
      </c>
      <c r="E31" s="193">
        <v>54695.46</v>
      </c>
      <c r="F31" s="96">
        <f t="shared" si="4"/>
        <v>84.97105263157894</v>
      </c>
      <c r="G31" s="96">
        <f t="shared" si="5"/>
        <v>84.69673882746446</v>
      </c>
      <c r="H31" s="97">
        <f t="shared" si="1"/>
        <v>-21304.54</v>
      </c>
      <c r="I31" s="98">
        <f t="shared" si="2"/>
        <v>-9882.54</v>
      </c>
    </row>
    <row r="32" spans="1:9" s="5" customFormat="1" ht="32.25" customHeight="1">
      <c r="A32" s="63">
        <v>90216</v>
      </c>
      <c r="B32" s="67" t="s">
        <v>85</v>
      </c>
      <c r="C32" s="66">
        <v>121000</v>
      </c>
      <c r="D32" s="66">
        <v>60950</v>
      </c>
      <c r="E32" s="193">
        <v>60532.89</v>
      </c>
      <c r="F32" s="96">
        <f t="shared" si="4"/>
        <v>50.37190082644628</v>
      </c>
      <c r="G32" s="96">
        <f t="shared" si="5"/>
        <v>99.31565217391304</v>
      </c>
      <c r="H32" s="97">
        <f t="shared" si="1"/>
        <v>-60467.11</v>
      </c>
      <c r="I32" s="98">
        <f t="shared" si="2"/>
        <v>-417.1100000000006</v>
      </c>
    </row>
    <row r="33" spans="1:9" s="5" customFormat="1" ht="14.25" customHeight="1">
      <c r="A33" s="63">
        <v>90302</v>
      </c>
      <c r="B33" s="67" t="s">
        <v>86</v>
      </c>
      <c r="C33" s="66">
        <v>250500</v>
      </c>
      <c r="D33" s="66">
        <v>94635</v>
      </c>
      <c r="E33" s="193">
        <v>86540.28</v>
      </c>
      <c r="F33" s="96">
        <f t="shared" si="4"/>
        <v>37.778443113772454</v>
      </c>
      <c r="G33" s="96">
        <f t="shared" si="5"/>
        <v>91.44637818988745</v>
      </c>
      <c r="H33" s="97">
        <f t="shared" si="1"/>
        <v>-163959.72</v>
      </c>
      <c r="I33" s="98">
        <f t="shared" si="2"/>
        <v>-8094.720000000001</v>
      </c>
    </row>
    <row r="34" spans="1:9" s="5" customFormat="1" ht="18.75" customHeight="1">
      <c r="A34" s="63">
        <v>90303</v>
      </c>
      <c r="B34" s="67" t="s">
        <v>87</v>
      </c>
      <c r="C34" s="66">
        <v>4173500</v>
      </c>
      <c r="D34" s="66">
        <v>1853986</v>
      </c>
      <c r="E34" s="193">
        <v>1579286.69</v>
      </c>
      <c r="F34" s="96">
        <f t="shared" si="4"/>
        <v>44.422810590631364</v>
      </c>
      <c r="G34" s="96">
        <f t="shared" si="5"/>
        <v>85.18331260322354</v>
      </c>
      <c r="H34" s="97">
        <f t="shared" si="1"/>
        <v>-2594213.31</v>
      </c>
      <c r="I34" s="98">
        <f t="shared" si="2"/>
        <v>-274699.31000000006</v>
      </c>
    </row>
    <row r="35" spans="1:9" s="5" customFormat="1" ht="18.75" customHeight="1">
      <c r="A35" s="63">
        <v>90304</v>
      </c>
      <c r="B35" s="67" t="s">
        <v>88</v>
      </c>
      <c r="C35" s="66">
        <v>10131500</v>
      </c>
      <c r="D35" s="66">
        <v>4375915</v>
      </c>
      <c r="E35" s="193">
        <v>4353534.33</v>
      </c>
      <c r="F35" s="96">
        <f t="shared" si="4"/>
        <v>43.19118590534472</v>
      </c>
      <c r="G35" s="96">
        <f t="shared" si="5"/>
        <v>99.48854879493774</v>
      </c>
      <c r="H35" s="97">
        <f t="shared" si="1"/>
        <v>-5777965.67</v>
      </c>
      <c r="I35" s="98">
        <f t="shared" si="2"/>
        <v>-22380.669999999925</v>
      </c>
    </row>
    <row r="36" spans="1:9" s="5" customFormat="1" ht="19.5" customHeight="1">
      <c r="A36" s="63">
        <v>90305</v>
      </c>
      <c r="B36" s="67" t="s">
        <v>89</v>
      </c>
      <c r="C36" s="66">
        <v>2084500</v>
      </c>
      <c r="D36" s="66">
        <v>1001033</v>
      </c>
      <c r="E36" s="193">
        <v>1000475.93</v>
      </c>
      <c r="F36" s="96">
        <f t="shared" si="4"/>
        <v>48.02269129287599</v>
      </c>
      <c r="G36" s="96">
        <f t="shared" si="5"/>
        <v>99.94435048594802</v>
      </c>
      <c r="H36" s="97">
        <f t="shared" si="1"/>
        <v>-1084024.0699999998</v>
      </c>
      <c r="I36" s="98">
        <f t="shared" si="2"/>
        <v>-557.0699999999488</v>
      </c>
    </row>
    <row r="37" spans="1:9" s="5" customFormat="1" ht="18.75" customHeight="1">
      <c r="A37" s="63">
        <v>90306</v>
      </c>
      <c r="B37" s="67" t="s">
        <v>90</v>
      </c>
      <c r="C37" s="66">
        <v>2847500</v>
      </c>
      <c r="D37" s="66">
        <v>1264221</v>
      </c>
      <c r="E37" s="193">
        <v>1262945.26</v>
      </c>
      <c r="F37" s="99">
        <f t="shared" si="4"/>
        <v>44.39757682177349</v>
      </c>
      <c r="G37" s="99">
        <f t="shared" si="5"/>
        <v>99.89908884601664</v>
      </c>
      <c r="H37" s="66">
        <f t="shared" si="1"/>
        <v>-1584554.74</v>
      </c>
      <c r="I37" s="100">
        <f t="shared" si="2"/>
        <v>-1275.7399999999907</v>
      </c>
    </row>
    <row r="38" spans="1:9" s="5" customFormat="1" ht="18.75" customHeight="1">
      <c r="A38" s="63">
        <v>90307</v>
      </c>
      <c r="B38" s="67" t="s">
        <v>91</v>
      </c>
      <c r="C38" s="66">
        <v>832000</v>
      </c>
      <c r="D38" s="66">
        <v>517900</v>
      </c>
      <c r="E38" s="193">
        <v>341998.66</v>
      </c>
      <c r="F38" s="99">
        <f t="shared" si="4"/>
        <v>62.24759615384615</v>
      </c>
      <c r="G38" s="99">
        <f t="shared" si="5"/>
        <v>66.03565553195597</v>
      </c>
      <c r="H38" s="66">
        <f t="shared" si="1"/>
        <v>-490001.34</v>
      </c>
      <c r="I38" s="100">
        <f t="shared" si="2"/>
        <v>-175901.34000000003</v>
      </c>
    </row>
    <row r="39" spans="1:9" s="5" customFormat="1" ht="18.75" customHeight="1">
      <c r="A39" s="63">
        <v>90308</v>
      </c>
      <c r="B39" s="67" t="s">
        <v>92</v>
      </c>
      <c r="C39" s="66">
        <v>9720</v>
      </c>
      <c r="D39" s="66">
        <v>5220</v>
      </c>
      <c r="E39" s="193">
        <v>4860</v>
      </c>
      <c r="F39" s="99">
        <f t="shared" si="4"/>
        <v>53.70370370370371</v>
      </c>
      <c r="G39" s="99">
        <f t="shared" si="5"/>
        <v>93.10344827586206</v>
      </c>
      <c r="H39" s="66">
        <f t="shared" si="1"/>
        <v>-4860</v>
      </c>
      <c r="I39" s="100">
        <f t="shared" si="2"/>
        <v>-360</v>
      </c>
    </row>
    <row r="40" spans="1:9" s="5" customFormat="1" ht="18" customHeight="1">
      <c r="A40" s="63">
        <v>90401</v>
      </c>
      <c r="B40" s="67" t="s">
        <v>93</v>
      </c>
      <c r="C40" s="66">
        <v>4382700</v>
      </c>
      <c r="D40" s="66">
        <v>2669003</v>
      </c>
      <c r="E40" s="193">
        <v>2668350.09</v>
      </c>
      <c r="F40" s="99">
        <f t="shared" si="4"/>
        <v>60.89860131882173</v>
      </c>
      <c r="G40" s="99">
        <f t="shared" si="5"/>
        <v>99.97553730737657</v>
      </c>
      <c r="H40" s="66">
        <f t="shared" si="1"/>
        <v>-1714349.9100000001</v>
      </c>
      <c r="I40" s="100">
        <f t="shared" si="2"/>
        <v>-652.910000000149</v>
      </c>
    </row>
    <row r="41" spans="1:9" s="5" customFormat="1" ht="29.25" customHeight="1">
      <c r="A41" s="63">
        <v>90405</v>
      </c>
      <c r="B41" s="67" t="s">
        <v>94</v>
      </c>
      <c r="C41" s="66">
        <v>408200</v>
      </c>
      <c r="D41" s="66">
        <v>227120</v>
      </c>
      <c r="E41" s="193">
        <v>199493.92</v>
      </c>
      <c r="F41" s="99">
        <f t="shared" si="4"/>
        <v>55.63939245467908</v>
      </c>
      <c r="G41" s="99">
        <f t="shared" si="5"/>
        <v>87.83635082775626</v>
      </c>
      <c r="H41" s="66">
        <f t="shared" si="1"/>
        <v>-208706.08</v>
      </c>
      <c r="I41" s="100">
        <f t="shared" si="2"/>
        <v>-27626.079999999987</v>
      </c>
    </row>
    <row r="42" spans="1:9" s="5" customFormat="1" ht="47.25" customHeight="1">
      <c r="A42" s="63">
        <v>90406</v>
      </c>
      <c r="B42" s="74" t="s">
        <v>95</v>
      </c>
      <c r="C42" s="66">
        <v>366400</v>
      </c>
      <c r="D42" s="66">
        <v>168000</v>
      </c>
      <c r="E42" s="193">
        <v>54233.84</v>
      </c>
      <c r="F42" s="99">
        <f t="shared" si="4"/>
        <v>45.851528384279476</v>
      </c>
      <c r="G42" s="99">
        <f t="shared" si="5"/>
        <v>32.28204761904762</v>
      </c>
      <c r="H42" s="66">
        <f t="shared" si="1"/>
        <v>-312166.16000000003</v>
      </c>
      <c r="I42" s="100">
        <f t="shared" si="2"/>
        <v>-113766.16</v>
      </c>
    </row>
    <row r="43" spans="1:9" s="5" customFormat="1" ht="27.75" customHeight="1">
      <c r="A43" s="63">
        <v>90411</v>
      </c>
      <c r="B43" s="68" t="s">
        <v>96</v>
      </c>
      <c r="C43" s="66">
        <v>8400</v>
      </c>
      <c r="D43" s="66">
        <v>8400</v>
      </c>
      <c r="E43" s="193">
        <v>6460.8</v>
      </c>
      <c r="F43" s="99">
        <f t="shared" si="4"/>
        <v>100</v>
      </c>
      <c r="G43" s="99">
        <f t="shared" si="5"/>
        <v>76.91428571428571</v>
      </c>
      <c r="H43" s="66">
        <f t="shared" si="1"/>
        <v>-1939.1999999999998</v>
      </c>
      <c r="I43" s="100">
        <f t="shared" si="2"/>
        <v>-1939.1999999999998</v>
      </c>
    </row>
    <row r="44" spans="1:9" s="5" customFormat="1" ht="18.75" customHeight="1">
      <c r="A44" s="63">
        <v>90412</v>
      </c>
      <c r="B44" s="68" t="s">
        <v>97</v>
      </c>
      <c r="C44" s="66"/>
      <c r="D44" s="66">
        <v>5800</v>
      </c>
      <c r="E44" s="193">
        <v>4405.85</v>
      </c>
      <c r="F44" s="99" t="str">
        <f t="shared" si="4"/>
        <v> </v>
      </c>
      <c r="G44" s="99">
        <f t="shared" si="5"/>
        <v>75.96293103448276</v>
      </c>
      <c r="H44" s="66">
        <f t="shared" si="1"/>
        <v>4405.85</v>
      </c>
      <c r="I44" s="100">
        <f t="shared" si="2"/>
        <v>-1394.1499999999996</v>
      </c>
    </row>
    <row r="45" spans="1:9" s="5" customFormat="1" ht="18.75" customHeight="1">
      <c r="A45" s="63">
        <v>90802</v>
      </c>
      <c r="B45" s="70" t="s">
        <v>98</v>
      </c>
      <c r="C45" s="66"/>
      <c r="D45" s="66"/>
      <c r="E45" s="193"/>
      <c r="F45" s="99" t="str">
        <f t="shared" si="4"/>
        <v> </v>
      </c>
      <c r="G45" s="99" t="str">
        <f t="shared" si="5"/>
        <v> </v>
      </c>
      <c r="H45" s="66">
        <f t="shared" si="1"/>
        <v>0</v>
      </c>
      <c r="I45" s="100">
        <f t="shared" si="2"/>
        <v>0</v>
      </c>
    </row>
    <row r="46" spans="1:9" s="5" customFormat="1" ht="17.25" customHeight="1">
      <c r="A46" s="63">
        <v>91101</v>
      </c>
      <c r="B46" s="68" t="s">
        <v>99</v>
      </c>
      <c r="C46" s="66">
        <v>391700</v>
      </c>
      <c r="D46" s="66">
        <v>200104</v>
      </c>
      <c r="E46" s="193">
        <v>188847.46</v>
      </c>
      <c r="F46" s="99">
        <f t="shared" si="4"/>
        <v>51.08603523104417</v>
      </c>
      <c r="G46" s="99">
        <f t="shared" si="5"/>
        <v>94.37465517930676</v>
      </c>
      <c r="H46" s="66">
        <f t="shared" si="1"/>
        <v>-202852.54</v>
      </c>
      <c r="I46" s="100">
        <f t="shared" si="2"/>
        <v>-11256.540000000008</v>
      </c>
    </row>
    <row r="47" spans="1:9" s="5" customFormat="1" ht="30.75" customHeight="1">
      <c r="A47" s="63">
        <v>91103</v>
      </c>
      <c r="B47" s="68" t="s">
        <v>100</v>
      </c>
      <c r="C47" s="66"/>
      <c r="D47" s="66">
        <v>3491</v>
      </c>
      <c r="E47" s="193"/>
      <c r="F47" s="99" t="str">
        <f t="shared" si="4"/>
        <v> </v>
      </c>
      <c r="G47" s="99">
        <f t="shared" si="5"/>
        <v>0</v>
      </c>
      <c r="H47" s="66">
        <f t="shared" si="1"/>
        <v>0</v>
      </c>
      <c r="I47" s="100">
        <f t="shared" si="2"/>
        <v>-3491</v>
      </c>
    </row>
    <row r="48" spans="1:9" s="5" customFormat="1" ht="60" customHeight="1">
      <c r="A48" s="63">
        <v>91108</v>
      </c>
      <c r="B48" s="68" t="s">
        <v>101</v>
      </c>
      <c r="C48" s="66"/>
      <c r="D48" s="66">
        <v>22600</v>
      </c>
      <c r="E48" s="193"/>
      <c r="F48" s="99" t="str">
        <f t="shared" si="4"/>
        <v> </v>
      </c>
      <c r="G48" s="99">
        <f t="shared" si="5"/>
        <v>0</v>
      </c>
      <c r="H48" s="66">
        <f t="shared" si="1"/>
        <v>0</v>
      </c>
      <c r="I48" s="100">
        <f t="shared" si="2"/>
        <v>-22600</v>
      </c>
    </row>
    <row r="49" spans="1:9" s="5" customFormat="1" ht="29.25" customHeight="1">
      <c r="A49" s="63">
        <v>91204</v>
      </c>
      <c r="B49" s="69" t="s">
        <v>102</v>
      </c>
      <c r="C49" s="66">
        <v>1281300</v>
      </c>
      <c r="D49" s="66">
        <v>777610</v>
      </c>
      <c r="E49" s="193">
        <v>699439.65</v>
      </c>
      <c r="F49" s="99">
        <f t="shared" si="4"/>
        <v>60.68914383828924</v>
      </c>
      <c r="G49" s="99">
        <f t="shared" si="5"/>
        <v>89.94735793006777</v>
      </c>
      <c r="H49" s="66">
        <f t="shared" si="1"/>
        <v>-581860.35</v>
      </c>
      <c r="I49" s="100">
        <f t="shared" si="2"/>
        <v>-78170.34999999998</v>
      </c>
    </row>
    <row r="50" spans="1:9" s="5" customFormat="1" ht="63" customHeight="1">
      <c r="A50" s="63">
        <v>91205</v>
      </c>
      <c r="B50" s="74" t="s">
        <v>103</v>
      </c>
      <c r="C50" s="66">
        <v>61500</v>
      </c>
      <c r="D50" s="66">
        <v>30700</v>
      </c>
      <c r="E50" s="193">
        <v>28027.98</v>
      </c>
      <c r="F50" s="99">
        <f t="shared" si="4"/>
        <v>49.91869918699187</v>
      </c>
      <c r="G50" s="99">
        <f t="shared" si="5"/>
        <v>91.29635179153094</v>
      </c>
      <c r="H50" s="66">
        <f t="shared" si="1"/>
        <v>-33472.020000000004</v>
      </c>
      <c r="I50" s="100">
        <f t="shared" si="2"/>
        <v>-2672.0200000000004</v>
      </c>
    </row>
    <row r="51" spans="1:9" s="5" customFormat="1" ht="27" customHeight="1">
      <c r="A51" s="63">
        <v>91209</v>
      </c>
      <c r="B51" s="68" t="s">
        <v>104</v>
      </c>
      <c r="C51" s="66">
        <v>12000</v>
      </c>
      <c r="D51" s="66">
        <v>24367</v>
      </c>
      <c r="E51" s="193">
        <v>21455.64</v>
      </c>
      <c r="F51" s="99">
        <f t="shared" si="4"/>
        <v>203.05833333333334</v>
      </c>
      <c r="G51" s="99">
        <f t="shared" si="5"/>
        <v>88.05203759182501</v>
      </c>
      <c r="H51" s="66">
        <f t="shared" si="1"/>
        <v>9455.64</v>
      </c>
      <c r="I51" s="100">
        <f t="shared" si="2"/>
        <v>-2911.3600000000006</v>
      </c>
    </row>
    <row r="52" spans="1:9" s="5" customFormat="1" ht="30" customHeight="1">
      <c r="A52" s="63">
        <v>91300</v>
      </c>
      <c r="B52" s="68" t="s">
        <v>105</v>
      </c>
      <c r="C52" s="66">
        <v>3356727</v>
      </c>
      <c r="D52" s="66">
        <v>1585525</v>
      </c>
      <c r="E52" s="193">
        <v>1453207.59</v>
      </c>
      <c r="F52" s="99">
        <f t="shared" si="4"/>
        <v>47.23425527306808</v>
      </c>
      <c r="G52" s="99">
        <f t="shared" si="5"/>
        <v>91.65466265117233</v>
      </c>
      <c r="H52" s="66">
        <f t="shared" si="1"/>
        <v>-1903519.41</v>
      </c>
      <c r="I52" s="100">
        <f t="shared" si="2"/>
        <v>-132317.40999999992</v>
      </c>
    </row>
    <row r="53" spans="1:9" s="5" customFormat="1" ht="15.75" customHeight="1">
      <c r="A53" s="85" t="s">
        <v>16</v>
      </c>
      <c r="B53" s="86" t="s">
        <v>17</v>
      </c>
      <c r="C53" s="64">
        <f>C54+C55+C56+C57</f>
        <v>2182682</v>
      </c>
      <c r="D53" s="30">
        <f>D54+D55+D56+D57</f>
        <v>1105540</v>
      </c>
      <c r="E53" s="64">
        <f>E54+E55+E56+E57</f>
        <v>834763.2</v>
      </c>
      <c r="F53" s="99">
        <f t="shared" si="4"/>
        <v>50.65052994435286</v>
      </c>
      <c r="G53" s="78">
        <f t="shared" si="5"/>
        <v>75.50728150948856</v>
      </c>
      <c r="H53" s="79">
        <f t="shared" si="1"/>
        <v>-1347918.8</v>
      </c>
      <c r="I53" s="80">
        <f t="shared" si="2"/>
        <v>-270776.80000000005</v>
      </c>
    </row>
    <row r="54" spans="1:9" s="5" customFormat="1" ht="15" customHeight="1">
      <c r="A54" s="127" t="s">
        <v>68</v>
      </c>
      <c r="B54" s="70" t="s">
        <v>106</v>
      </c>
      <c r="C54" s="75">
        <v>675246</v>
      </c>
      <c r="D54" s="158">
        <v>304191</v>
      </c>
      <c r="E54" s="192">
        <v>219116.69</v>
      </c>
      <c r="F54" s="99">
        <f t="shared" si="4"/>
        <v>45.0489155063488</v>
      </c>
      <c r="G54" s="96">
        <f t="shared" si="5"/>
        <v>72.03260122751823</v>
      </c>
      <c r="H54" s="97">
        <f t="shared" si="1"/>
        <v>-456129.31</v>
      </c>
      <c r="I54" s="98">
        <f t="shared" si="2"/>
        <v>-85074.31</v>
      </c>
    </row>
    <row r="55" spans="1:9" s="5" customFormat="1" ht="30" customHeight="1">
      <c r="A55" s="127" t="s">
        <v>69</v>
      </c>
      <c r="B55" s="68" t="s">
        <v>107</v>
      </c>
      <c r="C55" s="75">
        <v>614790</v>
      </c>
      <c r="D55" s="158">
        <v>315404</v>
      </c>
      <c r="E55" s="192">
        <v>229071.65</v>
      </c>
      <c r="F55" s="99">
        <f t="shared" si="4"/>
        <v>51.30272125441208</v>
      </c>
      <c r="G55" s="96">
        <f t="shared" si="5"/>
        <v>72.6280104247251</v>
      </c>
      <c r="H55" s="97">
        <f t="shared" si="1"/>
        <v>-385718.35</v>
      </c>
      <c r="I55" s="98">
        <f t="shared" si="2"/>
        <v>-86332.35</v>
      </c>
    </row>
    <row r="56" spans="1:9" s="5" customFormat="1" ht="18.75" customHeight="1">
      <c r="A56" s="127" t="s">
        <v>70</v>
      </c>
      <c r="B56" s="70" t="s">
        <v>108</v>
      </c>
      <c r="C56" s="75">
        <v>674617</v>
      </c>
      <c r="D56" s="158">
        <v>367775</v>
      </c>
      <c r="E56" s="192">
        <v>301039.13</v>
      </c>
      <c r="F56" s="99">
        <f t="shared" si="4"/>
        <v>54.51611803438099</v>
      </c>
      <c r="G56" s="96">
        <f t="shared" si="5"/>
        <v>81.85415811297668</v>
      </c>
      <c r="H56" s="97">
        <f t="shared" si="1"/>
        <v>-373577.87</v>
      </c>
      <c r="I56" s="98">
        <f t="shared" si="2"/>
        <v>-66735.87</v>
      </c>
    </row>
    <row r="57" spans="1:9" s="5" customFormat="1" ht="18.75" customHeight="1">
      <c r="A57" s="127" t="s">
        <v>71</v>
      </c>
      <c r="B57" s="70" t="s">
        <v>109</v>
      </c>
      <c r="C57" s="75">
        <v>218029</v>
      </c>
      <c r="D57" s="158">
        <v>118170</v>
      </c>
      <c r="E57" s="192">
        <v>85535.73</v>
      </c>
      <c r="F57" s="99">
        <f t="shared" si="4"/>
        <v>54.19921203142701</v>
      </c>
      <c r="G57" s="96">
        <f t="shared" si="5"/>
        <v>72.38362528560548</v>
      </c>
      <c r="H57" s="97">
        <f t="shared" si="1"/>
        <v>-132493.27000000002</v>
      </c>
      <c r="I57" s="98">
        <f t="shared" si="2"/>
        <v>-32634.270000000004</v>
      </c>
    </row>
    <row r="58" spans="1:9" s="5" customFormat="1" ht="18" customHeight="1">
      <c r="A58" s="87" t="s">
        <v>18</v>
      </c>
      <c r="B58" s="86" t="s">
        <v>19</v>
      </c>
      <c r="C58" s="65">
        <f>C59</f>
        <v>25000</v>
      </c>
      <c r="D58" s="65">
        <f>D59</f>
        <v>45000</v>
      </c>
      <c r="E58" s="65">
        <f>E59</f>
        <v>45000</v>
      </c>
      <c r="F58" s="99">
        <f t="shared" si="4"/>
        <v>180</v>
      </c>
      <c r="G58" s="96">
        <f aca="true" t="shared" si="6" ref="G58:G76">IF(D58&lt;&gt;0,(E58/D58)*100," ")</f>
        <v>100</v>
      </c>
      <c r="H58" s="97">
        <f t="shared" si="1"/>
        <v>20000</v>
      </c>
      <c r="I58" s="98">
        <f t="shared" si="2"/>
        <v>0</v>
      </c>
    </row>
    <row r="59" spans="1:9" s="5" customFormat="1" ht="18" customHeight="1">
      <c r="A59" s="155">
        <v>120201</v>
      </c>
      <c r="B59" s="161" t="s">
        <v>145</v>
      </c>
      <c r="C59" s="66">
        <v>25000</v>
      </c>
      <c r="D59" s="66">
        <v>45000</v>
      </c>
      <c r="E59" s="66">
        <v>45000</v>
      </c>
      <c r="F59" s="99">
        <f t="shared" si="4"/>
        <v>180</v>
      </c>
      <c r="G59" s="96">
        <f t="shared" si="6"/>
        <v>100</v>
      </c>
      <c r="H59" s="97">
        <f t="shared" si="1"/>
        <v>20000</v>
      </c>
      <c r="I59" s="98">
        <f t="shared" si="2"/>
        <v>0</v>
      </c>
    </row>
    <row r="60" spans="1:9" s="5" customFormat="1" ht="17.25" customHeight="1">
      <c r="A60" s="85" t="s">
        <v>20</v>
      </c>
      <c r="B60" s="86" t="s">
        <v>21</v>
      </c>
      <c r="C60" s="30">
        <f>C62+C63+C64</f>
        <v>290200</v>
      </c>
      <c r="D60" s="30">
        <f>D62+D63+D64</f>
        <v>285815</v>
      </c>
      <c r="E60" s="64">
        <f>E62+E63+E64</f>
        <v>274802.83</v>
      </c>
      <c r="F60" s="78">
        <f aca="true" t="shared" si="7" ref="F60:F72">IF(C60&lt;&gt;0,(E60/C60)*100," ")</f>
        <v>94.69429014472777</v>
      </c>
      <c r="G60" s="78">
        <f t="shared" si="6"/>
        <v>96.14709864772668</v>
      </c>
      <c r="H60" s="79">
        <f t="shared" si="1"/>
        <v>-15397.169999999984</v>
      </c>
      <c r="I60" s="80">
        <f t="shared" si="2"/>
        <v>-11012.169999999984</v>
      </c>
    </row>
    <row r="61" spans="1:9" s="5" customFormat="1" ht="15" hidden="1">
      <c r="A61" s="46">
        <v>150100</v>
      </c>
      <c r="B61" s="47" t="s">
        <v>22</v>
      </c>
      <c r="C61" s="28"/>
      <c r="D61" s="30"/>
      <c r="E61" s="30"/>
      <c r="F61" s="78" t="str">
        <f t="shared" si="7"/>
        <v> </v>
      </c>
      <c r="G61" s="78" t="str">
        <f t="shared" si="6"/>
        <v> </v>
      </c>
      <c r="H61" s="79">
        <f t="shared" si="1"/>
        <v>0</v>
      </c>
      <c r="I61" s="80">
        <f t="shared" si="2"/>
        <v>0</v>
      </c>
    </row>
    <row r="62" spans="1:9" s="5" customFormat="1" ht="15.75">
      <c r="A62" s="128">
        <v>130102</v>
      </c>
      <c r="B62" s="70" t="s">
        <v>110</v>
      </c>
      <c r="C62" s="75">
        <v>13600</v>
      </c>
      <c r="D62" s="158">
        <v>13600</v>
      </c>
      <c r="E62" s="192">
        <v>7100</v>
      </c>
      <c r="F62" s="96">
        <f t="shared" si="7"/>
        <v>52.20588235294118</v>
      </c>
      <c r="G62" s="96">
        <f t="shared" si="6"/>
        <v>52.20588235294118</v>
      </c>
      <c r="H62" s="97">
        <f t="shared" si="1"/>
        <v>-6500</v>
      </c>
      <c r="I62" s="98">
        <f t="shared" si="2"/>
        <v>-6500</v>
      </c>
    </row>
    <row r="63" spans="1:9" s="5" customFormat="1" ht="31.5">
      <c r="A63" s="128">
        <v>130107</v>
      </c>
      <c r="B63" s="68" t="s">
        <v>111</v>
      </c>
      <c r="C63" s="75">
        <v>263600</v>
      </c>
      <c r="D63" s="158">
        <v>246215</v>
      </c>
      <c r="E63" s="192">
        <v>243128.79</v>
      </c>
      <c r="F63" s="96">
        <f t="shared" si="7"/>
        <v>92.2339871016692</v>
      </c>
      <c r="G63" s="96">
        <f t="shared" si="6"/>
        <v>98.74653859431798</v>
      </c>
      <c r="H63" s="97">
        <f t="shared" si="1"/>
        <v>-20471.209999999992</v>
      </c>
      <c r="I63" s="98">
        <f t="shared" si="2"/>
        <v>-3086.209999999992</v>
      </c>
    </row>
    <row r="64" spans="1:9" s="5" customFormat="1" ht="15.75">
      <c r="A64" s="128">
        <v>130115</v>
      </c>
      <c r="B64" s="68" t="s">
        <v>146</v>
      </c>
      <c r="C64" s="75">
        <v>13000</v>
      </c>
      <c r="D64" s="158">
        <v>26000</v>
      </c>
      <c r="E64" s="192">
        <v>24574.04</v>
      </c>
      <c r="F64" s="96">
        <f t="shared" si="7"/>
        <v>189.0310769230769</v>
      </c>
      <c r="G64" s="96">
        <f t="shared" si="6"/>
        <v>94.51553846153845</v>
      </c>
      <c r="H64" s="97">
        <f t="shared" si="1"/>
        <v>11574.04</v>
      </c>
      <c r="I64" s="98">
        <f t="shared" si="2"/>
        <v>-1425.9599999999991</v>
      </c>
    </row>
    <row r="65" spans="1:9" s="5" customFormat="1" ht="31.5">
      <c r="A65" s="135">
        <v>170000</v>
      </c>
      <c r="B65" s="136" t="s">
        <v>46</v>
      </c>
      <c r="C65" s="137">
        <f>C66+C67</f>
        <v>213519</v>
      </c>
      <c r="D65" s="137">
        <f>D66+D67</f>
        <v>98602</v>
      </c>
      <c r="E65" s="137">
        <f>E66+E67</f>
        <v>59771</v>
      </c>
      <c r="F65" s="138">
        <f t="shared" si="7"/>
        <v>27.993293336892734</v>
      </c>
      <c r="G65" s="138">
        <f t="shared" si="6"/>
        <v>60.61844587330886</v>
      </c>
      <c r="H65" s="139">
        <f t="shared" si="1"/>
        <v>-153748</v>
      </c>
      <c r="I65" s="140">
        <f t="shared" si="2"/>
        <v>-38831</v>
      </c>
    </row>
    <row r="66" spans="1:9" s="5" customFormat="1" ht="31.5">
      <c r="A66" s="156">
        <v>170102</v>
      </c>
      <c r="B66" s="162" t="s">
        <v>147</v>
      </c>
      <c r="C66" s="142">
        <v>195900</v>
      </c>
      <c r="D66" s="142">
        <v>91945</v>
      </c>
      <c r="E66" s="142">
        <v>56771</v>
      </c>
      <c r="F66" s="138">
        <f t="shared" si="7"/>
        <v>28.97958141909137</v>
      </c>
      <c r="G66" s="138">
        <f t="shared" si="6"/>
        <v>61.7445211811409</v>
      </c>
      <c r="H66" s="139">
        <f t="shared" si="1"/>
        <v>-139129</v>
      </c>
      <c r="I66" s="140">
        <f t="shared" si="2"/>
        <v>-35174</v>
      </c>
    </row>
    <row r="67" spans="1:9" s="5" customFormat="1" ht="31.5">
      <c r="A67" s="156">
        <v>170302</v>
      </c>
      <c r="B67" s="162" t="s">
        <v>148</v>
      </c>
      <c r="C67" s="142">
        <v>17619</v>
      </c>
      <c r="D67" s="142">
        <v>6657</v>
      </c>
      <c r="E67" s="142">
        <v>3000</v>
      </c>
      <c r="F67" s="138">
        <f t="shared" si="7"/>
        <v>17.027073046143368</v>
      </c>
      <c r="G67" s="138">
        <f t="shared" si="6"/>
        <v>45.06534474988734</v>
      </c>
      <c r="H67" s="139">
        <f t="shared" si="1"/>
        <v>-14619</v>
      </c>
      <c r="I67" s="140">
        <f>E67-D67</f>
        <v>-3657</v>
      </c>
    </row>
    <row r="68" spans="1:9" s="5" customFormat="1" ht="15.75">
      <c r="A68" s="135">
        <v>180000</v>
      </c>
      <c r="B68" s="163" t="s">
        <v>149</v>
      </c>
      <c r="C68" s="137">
        <f>C69</f>
        <v>0</v>
      </c>
      <c r="D68" s="137">
        <f>D69</f>
        <v>55516</v>
      </c>
      <c r="E68" s="194">
        <f>E69</f>
        <v>27758.38</v>
      </c>
      <c r="F68" s="138" t="str">
        <f t="shared" si="7"/>
        <v> </v>
      </c>
      <c r="G68" s="138">
        <f t="shared" si="6"/>
        <v>50.000684487354995</v>
      </c>
      <c r="H68" s="139">
        <f t="shared" si="1"/>
        <v>27758.38</v>
      </c>
      <c r="I68" s="140">
        <f>E68-D68</f>
        <v>-27757.62</v>
      </c>
    </row>
    <row r="69" spans="1:9" s="5" customFormat="1" ht="20.25" customHeight="1">
      <c r="A69" s="156">
        <v>180109</v>
      </c>
      <c r="B69" s="55" t="s">
        <v>150</v>
      </c>
      <c r="C69" s="137"/>
      <c r="D69" s="142">
        <v>55516</v>
      </c>
      <c r="E69" s="195">
        <v>27758.38</v>
      </c>
      <c r="F69" s="138" t="str">
        <f t="shared" si="7"/>
        <v> </v>
      </c>
      <c r="G69" s="138">
        <f t="shared" si="6"/>
        <v>50.000684487354995</v>
      </c>
      <c r="H69" s="139">
        <f t="shared" si="1"/>
        <v>27758.38</v>
      </c>
      <c r="I69" s="140">
        <f>E69-D69</f>
        <v>-27757.62</v>
      </c>
    </row>
    <row r="70" spans="1:9" s="5" customFormat="1" ht="18" customHeight="1">
      <c r="A70" s="135">
        <v>250102</v>
      </c>
      <c r="B70" s="132" t="s">
        <v>23</v>
      </c>
      <c r="C70" s="137">
        <v>15000</v>
      </c>
      <c r="D70" s="137"/>
      <c r="E70" s="137"/>
      <c r="F70" s="138">
        <f t="shared" si="7"/>
        <v>0</v>
      </c>
      <c r="G70" s="138" t="str">
        <f t="shared" si="6"/>
        <v> </v>
      </c>
      <c r="H70" s="139">
        <f t="shared" si="1"/>
        <v>-15000</v>
      </c>
      <c r="I70" s="140">
        <f t="shared" si="2"/>
        <v>0</v>
      </c>
    </row>
    <row r="71" spans="1:9" ht="15.75" hidden="1">
      <c r="A71" s="141">
        <v>250500</v>
      </c>
      <c r="B71" s="132" t="s">
        <v>24</v>
      </c>
      <c r="C71" s="142"/>
      <c r="D71" s="142"/>
      <c r="E71" s="142"/>
      <c r="F71" s="138" t="str">
        <f t="shared" si="7"/>
        <v> </v>
      </c>
      <c r="G71" s="138" t="str">
        <f t="shared" si="6"/>
        <v> </v>
      </c>
      <c r="H71" s="139">
        <f t="shared" si="1"/>
        <v>0</v>
      </c>
      <c r="I71" s="140">
        <f t="shared" si="2"/>
        <v>0</v>
      </c>
    </row>
    <row r="72" spans="1:9" ht="33.75" customHeight="1">
      <c r="A72" s="141">
        <v>210105</v>
      </c>
      <c r="B72" s="132" t="s">
        <v>129</v>
      </c>
      <c r="C72" s="142"/>
      <c r="D72" s="137">
        <v>7000</v>
      </c>
      <c r="E72" s="196"/>
      <c r="F72" s="138" t="str">
        <f t="shared" si="7"/>
        <v> </v>
      </c>
      <c r="G72" s="138">
        <f t="shared" si="6"/>
        <v>0</v>
      </c>
      <c r="H72" s="139">
        <f t="shared" si="1"/>
        <v>0</v>
      </c>
      <c r="I72" s="140">
        <f t="shared" si="2"/>
        <v>-7000</v>
      </c>
    </row>
    <row r="73" spans="1:9" ht="18" customHeight="1">
      <c r="A73" s="143">
        <v>250311</v>
      </c>
      <c r="B73" s="144" t="s">
        <v>47</v>
      </c>
      <c r="C73" s="137">
        <v>4611335</v>
      </c>
      <c r="D73" s="137">
        <v>2362727</v>
      </c>
      <c r="E73" s="194">
        <v>2273817.42</v>
      </c>
      <c r="F73" s="138">
        <f>IF(C73&lt;&gt;0,(E73/C73)*100," ")</f>
        <v>49.30930890945897</v>
      </c>
      <c r="G73" s="138">
        <f t="shared" si="6"/>
        <v>96.23699310161521</v>
      </c>
      <c r="H73" s="139">
        <f t="shared" si="1"/>
        <v>-2337517.58</v>
      </c>
      <c r="I73" s="140">
        <f t="shared" si="2"/>
        <v>-88909.58000000007</v>
      </c>
    </row>
    <row r="74" spans="1:9" ht="34.5" customHeight="1">
      <c r="A74" s="143"/>
      <c r="B74" s="144" t="s">
        <v>130</v>
      </c>
      <c r="C74" s="137">
        <v>60900</v>
      </c>
      <c r="D74" s="137"/>
      <c r="E74" s="137"/>
      <c r="F74" s="138">
        <f aca="true" t="shared" si="8" ref="F74:F79">IF(C74&lt;&gt;0,(E74/C74)*100," ")</f>
        <v>0</v>
      </c>
      <c r="G74" s="138" t="str">
        <f t="shared" si="6"/>
        <v> </v>
      </c>
      <c r="H74" s="139">
        <f t="shared" si="1"/>
        <v>-60900</v>
      </c>
      <c r="I74" s="140">
        <f t="shared" si="2"/>
        <v>0</v>
      </c>
    </row>
    <row r="75" spans="1:9" ht="46.5" customHeight="1">
      <c r="A75" s="143"/>
      <c r="B75" s="144" t="s">
        <v>159</v>
      </c>
      <c r="C75" s="137">
        <v>113532</v>
      </c>
      <c r="D75" s="137"/>
      <c r="E75" s="137"/>
      <c r="F75" s="138">
        <f t="shared" si="8"/>
        <v>0</v>
      </c>
      <c r="G75" s="138" t="str">
        <f t="shared" si="6"/>
        <v> </v>
      </c>
      <c r="H75" s="139">
        <f t="shared" si="1"/>
        <v>-113532</v>
      </c>
      <c r="I75" s="140">
        <f t="shared" si="2"/>
        <v>0</v>
      </c>
    </row>
    <row r="76" spans="1:9" ht="19.5" customHeight="1">
      <c r="A76" s="143">
        <v>250380</v>
      </c>
      <c r="B76" s="144" t="s">
        <v>59</v>
      </c>
      <c r="C76" s="137">
        <v>11300</v>
      </c>
      <c r="D76" s="137">
        <v>11300</v>
      </c>
      <c r="E76" s="137">
        <v>11300</v>
      </c>
      <c r="F76" s="138">
        <f t="shared" si="8"/>
        <v>100</v>
      </c>
      <c r="G76" s="138">
        <f t="shared" si="6"/>
        <v>100</v>
      </c>
      <c r="H76" s="139">
        <f t="shared" si="1"/>
        <v>0</v>
      </c>
      <c r="I76" s="140">
        <f t="shared" si="2"/>
        <v>0</v>
      </c>
    </row>
    <row r="77" spans="1:9" s="6" customFormat="1" ht="16.5" customHeight="1" thickBot="1">
      <c r="A77" s="135"/>
      <c r="B77" s="145" t="s">
        <v>29</v>
      </c>
      <c r="C77" s="133">
        <f>C4+C6+C15+C19+C53+C58+C60+C65+C70+C72+C73+C74+C75+C76</f>
        <v>80736499</v>
      </c>
      <c r="D77" s="133">
        <f>D4+D6+D15+D19+D53+D58+D60+D65+D70+D72+D73+D74+D75+D76+D68</f>
        <v>45853038</v>
      </c>
      <c r="E77" s="197">
        <f>E4+E6+E15+E19+E53+E58+E60+E65+E70+E72+E73+E74+E75+E76+E68</f>
        <v>41475552.29000001</v>
      </c>
      <c r="F77" s="138">
        <f t="shared" si="8"/>
        <v>51.37150211331309</v>
      </c>
      <c r="G77" s="138">
        <f>IF(D77&lt;&gt;0,(E77/D77)*100," ")</f>
        <v>90.4532264361633</v>
      </c>
      <c r="H77" s="139">
        <f t="shared" si="1"/>
        <v>-39260946.70999999</v>
      </c>
      <c r="I77" s="140">
        <f t="shared" si="2"/>
        <v>-4377485.709999993</v>
      </c>
    </row>
    <row r="78" spans="1:9" s="6" customFormat="1" ht="33.75" customHeight="1" thickBot="1">
      <c r="A78" s="135">
        <v>203420</v>
      </c>
      <c r="B78" s="145" t="s">
        <v>164</v>
      </c>
      <c r="C78" s="133"/>
      <c r="D78" s="134">
        <v>18859924</v>
      </c>
      <c r="E78" s="198">
        <v>-16085642.74</v>
      </c>
      <c r="F78" s="138" t="str">
        <f t="shared" si="8"/>
        <v> </v>
      </c>
      <c r="G78" s="138">
        <f>IF(D78&lt;&gt;0,(E78/D78)*100," ")</f>
        <v>-85.29007190060787</v>
      </c>
      <c r="H78" s="139">
        <f t="shared" si="1"/>
        <v>-16085642.74</v>
      </c>
      <c r="I78" s="140">
        <f t="shared" si="2"/>
        <v>-34945566.74</v>
      </c>
    </row>
    <row r="79" spans="1:9" s="6" customFormat="1" ht="15.75" customHeight="1" thickBot="1">
      <c r="A79" s="146"/>
      <c r="B79" s="147" t="s">
        <v>48</v>
      </c>
      <c r="C79" s="134">
        <f>'Паспорт-Доходи '!C38-'Паспорт-Видатки '!C77+C78</f>
        <v>379619.5900000036</v>
      </c>
      <c r="D79" s="199">
        <f>'Паспорт-Доходи '!D38-'Паспорт-Видатки '!D77+D78</f>
        <v>31882681.590000004</v>
      </c>
      <c r="E79" s="134">
        <f>'Паспорт-Доходи '!E38-'Паспорт-Видатки '!E77+E78</f>
        <v>501101.6599999983</v>
      </c>
      <c r="F79" s="138">
        <f t="shared" si="8"/>
        <v>132.00100131818633</v>
      </c>
      <c r="G79" s="138">
        <f>IF(D79&lt;&gt;0,(E79/D79)*100," ")</f>
        <v>1.5717048723943243</v>
      </c>
      <c r="H79" s="139">
        <f t="shared" si="1"/>
        <v>121482.06999999471</v>
      </c>
      <c r="I79" s="140">
        <f t="shared" si="2"/>
        <v>-31381579.930000007</v>
      </c>
    </row>
    <row r="80" spans="1:9" s="7" customFormat="1" ht="19.5" customHeight="1" thickBot="1">
      <c r="A80" s="34" t="s">
        <v>42</v>
      </c>
      <c r="B80" s="34"/>
      <c r="C80" s="44"/>
      <c r="D80" s="44"/>
      <c r="E80" s="44"/>
      <c r="F80" s="78" t="str">
        <f aca="true" t="shared" si="9" ref="F80:F102">IF(C80&lt;&gt;0,(E80/C80)*100," ")</f>
        <v> </v>
      </c>
      <c r="G80" s="78" t="str">
        <f aca="true" t="shared" si="10" ref="G80:G102">IF(D80&lt;&gt;0,(E80/D80)*100," ")</f>
        <v> </v>
      </c>
      <c r="H80" s="79">
        <f t="shared" si="1"/>
        <v>0</v>
      </c>
      <c r="I80" s="80">
        <f t="shared" si="2"/>
        <v>0</v>
      </c>
    </row>
    <row r="81" spans="1:9" ht="16.5" customHeight="1">
      <c r="A81" s="88" t="s">
        <v>121</v>
      </c>
      <c r="B81" s="73" t="s">
        <v>33</v>
      </c>
      <c r="C81" s="32">
        <v>24000</v>
      </c>
      <c r="D81" s="32">
        <v>12000</v>
      </c>
      <c r="E81" s="56"/>
      <c r="F81" s="78">
        <f t="shared" si="9"/>
        <v>0</v>
      </c>
      <c r="G81" s="78">
        <f t="shared" si="10"/>
        <v>0</v>
      </c>
      <c r="H81" s="79">
        <f t="shared" si="1"/>
        <v>-24000</v>
      </c>
      <c r="I81" s="80">
        <f t="shared" si="2"/>
        <v>-12000</v>
      </c>
    </row>
    <row r="82" spans="1:9" ht="20.25" customHeight="1">
      <c r="A82" s="88" t="s">
        <v>10</v>
      </c>
      <c r="B82" s="89" t="s">
        <v>11</v>
      </c>
      <c r="C82" s="32">
        <f>C83</f>
        <v>3000</v>
      </c>
      <c r="D82" s="32">
        <f>D83</f>
        <v>307830</v>
      </c>
      <c r="E82" s="56">
        <f>E83</f>
        <v>188424.78</v>
      </c>
      <c r="F82" s="78">
        <f t="shared" si="9"/>
        <v>6280.826</v>
      </c>
      <c r="G82" s="78">
        <f t="shared" si="10"/>
        <v>61.210661728876325</v>
      </c>
      <c r="H82" s="79">
        <f t="shared" si="1"/>
        <v>185424.78</v>
      </c>
      <c r="I82" s="80">
        <f t="shared" si="2"/>
        <v>-119405.22</v>
      </c>
    </row>
    <row r="83" spans="1:9" ht="24.75" customHeight="1">
      <c r="A83" s="129" t="s">
        <v>112</v>
      </c>
      <c r="B83" s="71" t="s">
        <v>72</v>
      </c>
      <c r="C83" s="72">
        <v>3000</v>
      </c>
      <c r="D83" s="90">
        <v>307830</v>
      </c>
      <c r="E83" s="166">
        <v>188424.78</v>
      </c>
      <c r="F83" s="78">
        <f t="shared" si="9"/>
        <v>6280.826</v>
      </c>
      <c r="G83" s="78">
        <f t="shared" si="10"/>
        <v>61.210661728876325</v>
      </c>
      <c r="H83" s="66">
        <f t="shared" si="1"/>
        <v>185424.78</v>
      </c>
      <c r="I83" s="100">
        <f t="shared" si="2"/>
        <v>-119405.22</v>
      </c>
    </row>
    <row r="84" spans="1:9" ht="20.25" customHeight="1">
      <c r="A84" s="88" t="s">
        <v>12</v>
      </c>
      <c r="B84" s="73" t="s">
        <v>13</v>
      </c>
      <c r="C84" s="32">
        <f>C85+C86</f>
        <v>0</v>
      </c>
      <c r="D84" s="32">
        <f>D85+D86</f>
        <v>35296</v>
      </c>
      <c r="E84" s="32">
        <f>E85+E86</f>
        <v>22596</v>
      </c>
      <c r="F84" s="78" t="str">
        <f t="shared" si="9"/>
        <v> </v>
      </c>
      <c r="G84" s="78">
        <f t="shared" si="10"/>
        <v>64.01858567543064</v>
      </c>
      <c r="H84" s="79">
        <f t="shared" si="1"/>
        <v>22596</v>
      </c>
      <c r="I84" s="80">
        <f t="shared" si="2"/>
        <v>-12700</v>
      </c>
    </row>
    <row r="85" spans="1:9" ht="20.25" customHeight="1">
      <c r="A85" s="157" t="s">
        <v>134</v>
      </c>
      <c r="B85" s="159" t="s">
        <v>137</v>
      </c>
      <c r="C85" s="90"/>
      <c r="D85" s="90">
        <v>22596</v>
      </c>
      <c r="E85" s="90">
        <v>22596</v>
      </c>
      <c r="F85" s="78" t="str">
        <f t="shared" si="9"/>
        <v> </v>
      </c>
      <c r="G85" s="78">
        <f t="shared" si="10"/>
        <v>100</v>
      </c>
      <c r="H85" s="79">
        <f t="shared" si="1"/>
        <v>22596</v>
      </c>
      <c r="I85" s="80">
        <f t="shared" si="2"/>
        <v>0</v>
      </c>
    </row>
    <row r="86" spans="1:9" ht="20.25" customHeight="1">
      <c r="A86" s="157" t="s">
        <v>135</v>
      </c>
      <c r="B86" s="159" t="s">
        <v>143</v>
      </c>
      <c r="C86" s="90"/>
      <c r="D86" s="90">
        <v>12700</v>
      </c>
      <c r="E86" s="32"/>
      <c r="F86" s="78" t="str">
        <f t="shared" si="9"/>
        <v> </v>
      </c>
      <c r="G86" s="78">
        <f t="shared" si="10"/>
        <v>0</v>
      </c>
      <c r="H86" s="79">
        <f t="shared" si="1"/>
        <v>0</v>
      </c>
      <c r="I86" s="80">
        <f t="shared" si="2"/>
        <v>-12700</v>
      </c>
    </row>
    <row r="87" spans="1:9" ht="17.25" customHeight="1">
      <c r="A87" s="88" t="s">
        <v>14</v>
      </c>
      <c r="B87" s="89" t="s">
        <v>113</v>
      </c>
      <c r="C87" s="32">
        <f>C88</f>
        <v>28000</v>
      </c>
      <c r="D87" s="32">
        <f>D88</f>
        <v>159345</v>
      </c>
      <c r="E87" s="32">
        <f>E88</f>
        <v>159344.6</v>
      </c>
      <c r="F87" s="78">
        <f t="shared" si="9"/>
        <v>569.0878571428572</v>
      </c>
      <c r="G87" s="78">
        <f t="shared" si="10"/>
        <v>99.99974897235559</v>
      </c>
      <c r="H87" s="79">
        <f t="shared" si="1"/>
        <v>131344.6</v>
      </c>
      <c r="I87" s="80">
        <f t="shared" si="2"/>
        <v>-0.39999999999417923</v>
      </c>
    </row>
    <row r="88" spans="1:9" ht="27" customHeight="1">
      <c r="A88" s="157" t="s">
        <v>133</v>
      </c>
      <c r="B88" s="164" t="s">
        <v>102</v>
      </c>
      <c r="C88" s="90">
        <v>28000</v>
      </c>
      <c r="D88" s="90">
        <v>159345</v>
      </c>
      <c r="E88" s="166">
        <v>159344.6</v>
      </c>
      <c r="F88" s="78">
        <f t="shared" si="9"/>
        <v>569.0878571428572</v>
      </c>
      <c r="G88" s="78">
        <f t="shared" si="10"/>
        <v>99.99974897235559</v>
      </c>
      <c r="H88" s="79">
        <f t="shared" si="1"/>
        <v>131344.6</v>
      </c>
      <c r="I88" s="80">
        <f t="shared" si="2"/>
        <v>-0.39999999999417923</v>
      </c>
    </row>
    <row r="89" spans="1:9" ht="17.25" customHeight="1">
      <c r="A89" s="88" t="s">
        <v>16</v>
      </c>
      <c r="B89" s="89" t="s">
        <v>17</v>
      </c>
      <c r="C89" s="32">
        <f>C90+C91+C92</f>
        <v>32000</v>
      </c>
      <c r="D89" s="32">
        <f>D90+D91+D92</f>
        <v>17304</v>
      </c>
      <c r="E89" s="56">
        <f>E90+E91+E92</f>
        <v>12304.42</v>
      </c>
      <c r="F89" s="78">
        <f t="shared" si="9"/>
        <v>38.4513125</v>
      </c>
      <c r="G89" s="78">
        <f t="shared" si="10"/>
        <v>71.10737401756819</v>
      </c>
      <c r="H89" s="79">
        <f t="shared" si="1"/>
        <v>-19695.58</v>
      </c>
      <c r="I89" s="80">
        <f t="shared" si="2"/>
        <v>-4999.58</v>
      </c>
    </row>
    <row r="90" spans="1:9" ht="17.25" customHeight="1">
      <c r="A90" s="129" t="s">
        <v>68</v>
      </c>
      <c r="B90" s="70" t="s">
        <v>106</v>
      </c>
      <c r="C90" s="72"/>
      <c r="D90" s="90">
        <v>4274</v>
      </c>
      <c r="E90" s="90">
        <v>2274</v>
      </c>
      <c r="F90" s="78" t="str">
        <f t="shared" si="9"/>
        <v> </v>
      </c>
      <c r="G90" s="78">
        <f t="shared" si="10"/>
        <v>53.20542817033223</v>
      </c>
      <c r="H90" s="97">
        <f t="shared" si="1"/>
        <v>2274</v>
      </c>
      <c r="I90" s="98">
        <f t="shared" si="2"/>
        <v>-2000</v>
      </c>
    </row>
    <row r="91" spans="1:9" ht="30.75" customHeight="1">
      <c r="A91" s="129" t="s">
        <v>69</v>
      </c>
      <c r="B91" s="68" t="s">
        <v>107</v>
      </c>
      <c r="C91" s="72">
        <v>6000</v>
      </c>
      <c r="D91" s="185">
        <v>3000</v>
      </c>
      <c r="E91" s="185"/>
      <c r="F91" s="78">
        <f t="shared" si="9"/>
        <v>0</v>
      </c>
      <c r="G91" s="78">
        <f t="shared" si="10"/>
        <v>0</v>
      </c>
      <c r="H91" s="97">
        <f t="shared" si="1"/>
        <v>-6000</v>
      </c>
      <c r="I91" s="98">
        <f t="shared" si="2"/>
        <v>-3000</v>
      </c>
    </row>
    <row r="92" spans="1:9" ht="17.25" customHeight="1">
      <c r="A92" s="129" t="s">
        <v>70</v>
      </c>
      <c r="B92" s="70" t="s">
        <v>108</v>
      </c>
      <c r="C92" s="72">
        <v>26000</v>
      </c>
      <c r="D92" s="185">
        <v>10030</v>
      </c>
      <c r="E92" s="186">
        <v>10030.42</v>
      </c>
      <c r="F92" s="78">
        <f t="shared" si="9"/>
        <v>38.578538461538464</v>
      </c>
      <c r="G92" s="78">
        <f t="shared" si="10"/>
        <v>100.00418743768694</v>
      </c>
      <c r="H92" s="97">
        <f t="shared" si="1"/>
        <v>-15969.58</v>
      </c>
      <c r="I92" s="98">
        <f t="shared" si="2"/>
        <v>0.42000000000007276</v>
      </c>
    </row>
    <row r="93" spans="1:9" ht="37.5" customHeight="1">
      <c r="A93" s="88" t="s">
        <v>138</v>
      </c>
      <c r="B93" s="165" t="s">
        <v>152</v>
      </c>
      <c r="C93" s="32"/>
      <c r="D93" s="32">
        <v>2500</v>
      </c>
      <c r="E93" s="56"/>
      <c r="F93" s="78" t="str">
        <f t="shared" si="9"/>
        <v> </v>
      </c>
      <c r="G93" s="78">
        <f t="shared" si="10"/>
        <v>0</v>
      </c>
      <c r="H93" s="97">
        <f t="shared" si="1"/>
        <v>0</v>
      </c>
      <c r="I93" s="98">
        <f t="shared" si="2"/>
        <v>-2500</v>
      </c>
    </row>
    <row r="94" spans="1:9" ht="31.5" customHeight="1">
      <c r="A94" s="88" t="s">
        <v>139</v>
      </c>
      <c r="B94" s="165" t="s">
        <v>153</v>
      </c>
      <c r="C94" s="32"/>
      <c r="D94" s="32">
        <v>272245</v>
      </c>
      <c r="E94" s="56"/>
      <c r="F94" s="78" t="str">
        <f t="shared" si="9"/>
        <v> </v>
      </c>
      <c r="G94" s="78">
        <f t="shared" si="10"/>
        <v>0</v>
      </c>
      <c r="H94" s="97">
        <f t="shared" si="1"/>
        <v>0</v>
      </c>
      <c r="I94" s="98">
        <f t="shared" si="2"/>
        <v>-272245</v>
      </c>
    </row>
    <row r="95" spans="1:9" ht="27.75" customHeight="1">
      <c r="A95" s="88" t="s">
        <v>140</v>
      </c>
      <c r="B95" s="165" t="s">
        <v>150</v>
      </c>
      <c r="C95" s="32"/>
      <c r="D95" s="32"/>
      <c r="E95" s="56"/>
      <c r="F95" s="78" t="str">
        <f t="shared" si="9"/>
        <v> </v>
      </c>
      <c r="G95" s="78" t="str">
        <f t="shared" si="10"/>
        <v> </v>
      </c>
      <c r="H95" s="97">
        <f t="shared" si="1"/>
        <v>0</v>
      </c>
      <c r="I95" s="98">
        <f t="shared" si="2"/>
        <v>0</v>
      </c>
    </row>
    <row r="96" spans="1:9" ht="17.25" customHeight="1">
      <c r="A96" s="88" t="s">
        <v>141</v>
      </c>
      <c r="B96" s="86" t="s">
        <v>151</v>
      </c>
      <c r="C96" s="32"/>
      <c r="D96" s="32">
        <v>28852</v>
      </c>
      <c r="E96" s="56"/>
      <c r="F96" s="78" t="str">
        <f t="shared" si="9"/>
        <v> </v>
      </c>
      <c r="G96" s="78">
        <f t="shared" si="10"/>
        <v>0</v>
      </c>
      <c r="H96" s="97">
        <f t="shared" si="1"/>
        <v>0</v>
      </c>
      <c r="I96" s="98">
        <f t="shared" si="2"/>
        <v>-28852</v>
      </c>
    </row>
    <row r="97" spans="1:9" ht="17.25" customHeight="1">
      <c r="A97" s="88" t="s">
        <v>142</v>
      </c>
      <c r="B97" s="144" t="s">
        <v>59</v>
      </c>
      <c r="C97" s="32"/>
      <c r="D97" s="32"/>
      <c r="E97" s="56"/>
      <c r="F97" s="78" t="str">
        <f t="shared" si="9"/>
        <v> </v>
      </c>
      <c r="G97" s="78" t="str">
        <f t="shared" si="10"/>
        <v> </v>
      </c>
      <c r="H97" s="97">
        <f t="shared" si="1"/>
        <v>0</v>
      </c>
      <c r="I97" s="98">
        <f t="shared" si="2"/>
        <v>0</v>
      </c>
    </row>
    <row r="98" spans="1:9" ht="26.25" customHeight="1">
      <c r="A98" s="48">
        <v>250912</v>
      </c>
      <c r="B98" s="89" t="s">
        <v>49</v>
      </c>
      <c r="C98" s="32"/>
      <c r="D98" s="32"/>
      <c r="E98" s="56"/>
      <c r="F98" s="78" t="str">
        <f t="shared" si="9"/>
        <v> </v>
      </c>
      <c r="G98" s="78" t="str">
        <f t="shared" si="10"/>
        <v> </v>
      </c>
      <c r="H98" s="97">
        <f t="shared" si="1"/>
        <v>0</v>
      </c>
      <c r="I98" s="98">
        <f t="shared" si="2"/>
        <v>0</v>
      </c>
    </row>
    <row r="99" spans="1:9" ht="39" customHeight="1">
      <c r="A99" s="48">
        <v>250354</v>
      </c>
      <c r="B99" s="89" t="s">
        <v>160</v>
      </c>
      <c r="C99" s="32">
        <v>365000</v>
      </c>
      <c r="D99" s="32">
        <v>191000</v>
      </c>
      <c r="E99" s="56">
        <v>177003.99</v>
      </c>
      <c r="F99" s="78">
        <f t="shared" si="9"/>
        <v>48.49424383561644</v>
      </c>
      <c r="G99" s="78">
        <f t="shared" si="10"/>
        <v>92.67224607329842</v>
      </c>
      <c r="H99" s="97">
        <f t="shared" si="1"/>
        <v>-187996.01</v>
      </c>
      <c r="I99" s="98">
        <f t="shared" si="2"/>
        <v>-13996.01000000001</v>
      </c>
    </row>
    <row r="100" spans="1:9" ht="12.75" customHeight="1">
      <c r="A100" s="91"/>
      <c r="B100" s="92" t="s">
        <v>50</v>
      </c>
      <c r="C100" s="32">
        <f>C81+C82+C84+C87+C89+C98+C93++C94+C95+C96+C99+C97</f>
        <v>452000</v>
      </c>
      <c r="D100" s="32">
        <f>D81+D82+D84+D87+D89+D98+D93++D94+D95+D96+D99+D97</f>
        <v>1026372</v>
      </c>
      <c r="E100" s="56">
        <f>E81+E82+E84+E87+E89+E98+E93++E94+E95+E96+E99+E97</f>
        <v>559673.79</v>
      </c>
      <c r="F100" s="78">
        <f t="shared" si="9"/>
        <v>123.82163495575223</v>
      </c>
      <c r="G100" s="78">
        <f t="shared" si="10"/>
        <v>54.52933147046101</v>
      </c>
      <c r="H100" s="79">
        <f t="shared" si="1"/>
        <v>107673.79000000004</v>
      </c>
      <c r="I100" s="80">
        <f t="shared" si="2"/>
        <v>-466698.20999999996</v>
      </c>
    </row>
    <row r="101" spans="1:9" s="20" customFormat="1" ht="18.75" customHeight="1" thickBot="1">
      <c r="A101" s="91"/>
      <c r="B101" s="93" t="s">
        <v>35</v>
      </c>
      <c r="C101" s="160">
        <f>'Паспорт-Доходи '!C53-'Паспорт-Видатки '!C100</f>
        <v>452760.9099999999</v>
      </c>
      <c r="D101" s="160">
        <f>'Паспорт-Доходи '!D53-'Паспорт-Видатки '!D100</f>
        <v>181832.90999999992</v>
      </c>
      <c r="E101" s="160">
        <f>'Паспорт-Доходи '!E53-'Паспорт-Видатки '!E100</f>
        <v>582442.8999999999</v>
      </c>
      <c r="F101" s="78"/>
      <c r="G101" s="78"/>
      <c r="H101" s="79"/>
      <c r="I101" s="83"/>
    </row>
    <row r="102" spans="1:9" s="20" customFormat="1" ht="17.25" customHeight="1">
      <c r="A102" s="91"/>
      <c r="B102" s="94" t="s">
        <v>30</v>
      </c>
      <c r="C102" s="95">
        <f>C77+C101</f>
        <v>81189259.91</v>
      </c>
      <c r="D102" s="95">
        <f>D77+D100</f>
        <v>46879410</v>
      </c>
      <c r="E102" s="95">
        <f>E77+E100</f>
        <v>42035226.080000006</v>
      </c>
      <c r="F102" s="78">
        <f t="shared" si="9"/>
        <v>51.774367849389115</v>
      </c>
      <c r="G102" s="78">
        <f t="shared" si="10"/>
        <v>89.66671312629576</v>
      </c>
      <c r="H102" s="79">
        <f t="shared" si="1"/>
        <v>-39154033.82999999</v>
      </c>
      <c r="I102" s="80">
        <f t="shared" si="2"/>
        <v>-4844183.919999994</v>
      </c>
    </row>
    <row r="103" spans="1:8" ht="15">
      <c r="A103" s="153" t="s">
        <v>131</v>
      </c>
      <c r="B103" s="153"/>
      <c r="C103" s="153"/>
      <c r="D103" s="184"/>
      <c r="E103" s="184"/>
      <c r="F103" s="153"/>
      <c r="G103" s="184"/>
      <c r="H103" s="153" t="s">
        <v>132</v>
      </c>
    </row>
    <row r="104" ht="12.75">
      <c r="B104" s="1" t="s">
        <v>31</v>
      </c>
    </row>
    <row r="105" ht="12.75">
      <c r="E105" s="188"/>
    </row>
    <row r="106" ht="12.75">
      <c r="E106" s="188"/>
    </row>
  </sheetData>
  <mergeCells count="6">
    <mergeCell ref="H1:I1"/>
    <mergeCell ref="A1:B3"/>
    <mergeCell ref="F2:G2"/>
    <mergeCell ref="C2:C3"/>
    <mergeCell ref="D2:D3"/>
    <mergeCell ref="E2:E3"/>
  </mergeCells>
  <printOptions/>
  <pageMargins left="0.2" right="0.1968503937007874" top="0.18" bottom="0.07" header="0.18" footer="0.05"/>
  <pageSetup blackAndWhite="1" horizontalDpi="600" verticalDpi="600" orientation="landscape" paperSize="9" scale="80" r:id="rId1"/>
  <headerFooter alignWithMargins="0">
    <oddHeader>&amp;R&amp;8Страница &amp;P из &amp;N</oddHeader>
    <oddFooter>&amp;L&amp;8&amp;D&amp;C&amp;8&amp;F.xls   &amp;A&amp;R&amp;8&amp;T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Customer</cp:lastModifiedBy>
  <cp:lastPrinted>2014-07-14T09:19:36Z</cp:lastPrinted>
  <dcterms:created xsi:type="dcterms:W3CDTF">2003-01-17T12:19:06Z</dcterms:created>
  <dcterms:modified xsi:type="dcterms:W3CDTF">2014-08-01T08:46:00Z</dcterms:modified>
  <cp:category/>
  <cp:version/>
  <cp:contentType/>
  <cp:contentStatus/>
</cp:coreProperties>
</file>