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60" windowWidth="9660" windowHeight="6135" tabRatio="900" activeTab="1"/>
  </bookViews>
  <sheets>
    <sheet name="Паспорт-Доходи " sheetId="1" r:id="rId1"/>
    <sheet name="Паспорт-Видатки " sheetId="2" r:id="rId2"/>
  </sheets>
  <definedNames>
    <definedName name="_xlnm.Print_Titles" localSheetId="1">'Паспорт-Видатки '!$1:$3</definedName>
    <definedName name="_xlnm.Print_Titles" localSheetId="0">'Паспорт-Доходи '!$4:$6</definedName>
    <definedName name="_xlnm.Print_Area" localSheetId="1">'Паспорт-Видатки '!$A$1:$I$105</definedName>
  </definedNames>
  <calcPr fullCalcOnLoad="1"/>
</workbook>
</file>

<file path=xl/sharedStrings.xml><?xml version="1.0" encoding="utf-8"?>
<sst xmlns="http://schemas.openxmlformats.org/spreadsheetml/2006/main" count="222" uniqueCount="183">
  <si>
    <t>Доходи</t>
  </si>
  <si>
    <t>% виконання</t>
  </si>
  <si>
    <t>Податкові надходження</t>
  </si>
  <si>
    <t>Неподаткові надходження</t>
  </si>
  <si>
    <t>Інші надходження</t>
  </si>
  <si>
    <t>Адміністративні збори та платежі</t>
  </si>
  <si>
    <t>Державне мито</t>
  </si>
  <si>
    <t>Штрафи та санкції</t>
  </si>
  <si>
    <t>Адміністративні штрафи та санкції</t>
  </si>
  <si>
    <t>Інші неподаткові надходження</t>
  </si>
  <si>
    <t>Офіційні трансферти</t>
  </si>
  <si>
    <t>050000</t>
  </si>
  <si>
    <t>Національна оборона</t>
  </si>
  <si>
    <t>070000</t>
  </si>
  <si>
    <t>Освіта</t>
  </si>
  <si>
    <t>080000</t>
  </si>
  <si>
    <t>Охорона здоров’я</t>
  </si>
  <si>
    <t>090000</t>
  </si>
  <si>
    <t>Соціальний захист Всього</t>
  </si>
  <si>
    <t>110000</t>
  </si>
  <si>
    <t>Культура</t>
  </si>
  <si>
    <t>120000</t>
  </si>
  <si>
    <t>Засоби масової інформації</t>
  </si>
  <si>
    <t>130000</t>
  </si>
  <si>
    <t>Фізична культура і спорт</t>
  </si>
  <si>
    <t>Газифікація</t>
  </si>
  <si>
    <t>Резервні фонди</t>
  </si>
  <si>
    <t>Регіональний контракт</t>
  </si>
  <si>
    <t>відхилення +,-</t>
  </si>
  <si>
    <t>Власні надходження бюджетних установ</t>
  </si>
  <si>
    <t>ВСЬОГО ДОХОДІВ ЗАГАЛЬНОГО ФОНДУ</t>
  </si>
  <si>
    <t>ВИДАТКИ</t>
  </si>
  <si>
    <t>ВСЬОГО ВИДАТКІВ ЗАГАЛЬНОГО ФОНДУ</t>
  </si>
  <si>
    <t xml:space="preserve">ВСЬОГО ВИДАТКІВ </t>
  </si>
  <si>
    <t xml:space="preserve">                               </t>
  </si>
  <si>
    <t>(грн.)</t>
  </si>
  <si>
    <t xml:space="preserve">Органи місцевого самоврядування </t>
  </si>
  <si>
    <t>Податки на доходи, податок на прибуток, податки на збільшення ринкової вартості</t>
  </si>
  <si>
    <t>Перевищення доходів над видатками</t>
  </si>
  <si>
    <t>Всього фінансові ресурси загального фонду</t>
  </si>
  <si>
    <t>Всього фінансові ресурси спеціального фонду</t>
  </si>
  <si>
    <t>Загальний фонд</t>
  </si>
  <si>
    <t>Всього доходів загального фонду без урахування трансфертів</t>
  </si>
  <si>
    <t>Додація</t>
  </si>
  <si>
    <t>Субвенції</t>
  </si>
  <si>
    <t>Залишки коштів,спрямовані на видатки</t>
  </si>
  <si>
    <t xml:space="preserve">Спеціальні фонди </t>
  </si>
  <si>
    <t>Разом доходів спеціального фонду</t>
  </si>
  <si>
    <t>РАЗОМ ДОХОДІВ</t>
  </si>
  <si>
    <t>ВСЬОГО ФІНАНСОВИЙ РЕСУРС</t>
  </si>
  <si>
    <t>Транспорт, дорожне господарство, зв'язок, телекомунікація та інформатика</t>
  </si>
  <si>
    <t>Дотація селищній та сільським радам</t>
  </si>
  <si>
    <t>Перевищення доходів загального фонду над видатками</t>
  </si>
  <si>
    <t>Повернення коштів, наданих для кредитування індивідуальних сільським забудовникам</t>
  </si>
  <si>
    <t>Разом видатків спеціального фонду</t>
  </si>
  <si>
    <t>Залишки коштів, спрямованих на видатки</t>
  </si>
  <si>
    <t>Доходи від власності та підприємницької діяльності</t>
  </si>
  <si>
    <t>Адміністративні збори та платежі,доходи від некомерційного та побічного продажу</t>
  </si>
  <si>
    <t>Плата за ліцензії</t>
  </si>
  <si>
    <t>Реєстраційний збір за проведення державної реєстрації юридичних осіб та фізичних осіб-підприємців</t>
  </si>
  <si>
    <t>41020000</t>
  </si>
  <si>
    <t>41020100</t>
  </si>
  <si>
    <t>Дотація вирівнювання, що одержуються з державного бюджету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</si>
  <si>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</si>
  <si>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річних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</si>
  <si>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прибуткових територій),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</si>
  <si>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</si>
  <si>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Інші субвенції</t>
  </si>
  <si>
    <t>Субвенція з державного бюдж місц бюдж на виплату держ соц доп на дітей-сиріт та дітей, позбав батьківс піклування, грошо забезп батьк-вихователям і прийомн батьк за над соц послуг у дит сім типу та прийом сім`ях за принц`гроші ход за дитиною"</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</si>
  <si>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</si>
  <si>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</si>
  <si>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</si>
  <si>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</si>
  <si>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</si>
  <si>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</si>
  <si>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Інші джерела власних надходжень бюджетних установ </t>
  </si>
  <si>
    <t>110201</t>
  </si>
  <si>
    <t>110204</t>
  </si>
  <si>
    <t>110205</t>
  </si>
  <si>
    <t>110502</t>
  </si>
  <si>
    <t>Загальноосвітні школи (в т. ч. школа-дитячий садок, інтернат при школі), спеціалізовані школи, ліцеї, гімназії, колегіуми </t>
  </si>
  <si>
    <t>Дитячі будинки (в т. ч. сімейного типу, прийомні сім'ї) </t>
  </si>
  <si>
    <t>Методична робота, інші заходи у сфері народної освіти </t>
  </si>
  <si>
    <t>Позашкільні заклади освіти, заходи із позашкільної роботи з дітьми </t>
  </si>
  <si>
    <t>Централізовані бухгалтерії обласних, міських, районних відділів освіти </t>
  </si>
  <si>
    <t>Групи централізованого господарського обслуговування </t>
  </si>
  <si>
    <t>Інші освітні програми </t>
  </si>
  <si>
    <t>Допомога дітям-сиротам та дітям, позбавленим батьківського піклування, яким виповнюється 18 років</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</si>
  <si>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</si>
  <si>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</si>
  <si>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</si>
  <si>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окремим категоріям громадян з послуг зв'язку</t>
  </si>
  <si>
    <t xml:space="preserve">Пільги багатодітним сім'ям на житлово-комунальні послуги </t>
  </si>
  <si>
    <t xml:space="preserve">Пільги багатодітним сім'ям на придбання твердого палива та скрапленого газу </t>
  </si>
  <si>
    <t>Допомога у зв'язку з вагітністю і пологами </t>
  </si>
  <si>
    <t>Допомога на догляд за дитиною віком до 3 років</t>
  </si>
  <si>
    <t>Допомога при народженні дитини </t>
  </si>
  <si>
    <t xml:space="preserve">Допомога на дітей, над якими встановлено опіку чи піклування </t>
  </si>
  <si>
    <t>Допомога на дітей одиноким матерям</t>
  </si>
  <si>
    <t>Тимчасова державна допомога дітям</t>
  </si>
  <si>
    <t xml:space="preserve">Допомога при усиновленні дитини </t>
  </si>
  <si>
    <t>Державна соціальна допомога малозабезпеченим сім'ям </t>
  </si>
  <si>
    <t xml:space="preserve">Субсидії населенню для відшкодування витрат на оплату житлово-комунальних послуг </t>
  </si>
  <si>
    <t xml:space="preserve">Субсидії населенню для відшкодування витрат на придбання твердого та рідкого пічного побутового палива і скрапленого газу </t>
  </si>
  <si>
    <t>Кошти на забезпечення побутовим вугіллям окремих категорій населення </t>
  </si>
  <si>
    <t>Інші видатки на соціальний захист населення </t>
  </si>
  <si>
    <t>Інші програми соціального захисту дітей </t>
  </si>
  <si>
    <t>Утримання центрів соціальних служб для сім'ї, дітей та молоді</t>
  </si>
  <si>
    <t>Соціальні програми і заходи державних органів у справах молоді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</si>
  <si>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</si>
  <si>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</si>
  <si>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</si>
  <si>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Фінансова підтримка громадських організацій інвалідів і ветеранів </t>
  </si>
  <si>
    <t>Державна соціальна допомога інвалідам з дитинства та дітям-інвалідам </t>
  </si>
  <si>
    <t>Бібліотеки </t>
  </si>
  <si>
    <t>Палаци і будинки культури, клуби та інші заклади клубного типу </t>
  </si>
  <si>
    <t>Школи естетичного виховання дітей </t>
  </si>
  <si>
    <t>Інші культурно-освітні заклади та заходи </t>
  </si>
  <si>
    <t>Проведення навчально-тренувальних зборів і змагань </t>
  </si>
  <si>
    <t>Утримання та навчально-тренувальна робота дитячо-юнацьких спортивних шкіл </t>
  </si>
  <si>
    <t>Централізовані бухгалтерії </t>
  </si>
  <si>
    <t>Передача коштів до спеціального фонду</t>
  </si>
  <si>
    <t>Кошти,що передаються із загального фонду</t>
  </si>
  <si>
    <t>070201</t>
  </si>
  <si>
    <t xml:space="preserve">Соціальний захист </t>
  </si>
  <si>
    <t>Пільги ветеранам війни на житлово-комунальні послуги </t>
  </si>
  <si>
    <t>Пільги ветеранам війни на придбання твердого палива та скрапленого газу </t>
  </si>
  <si>
    <t>Інші пільги ветеранам війни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</si>
  <si>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</si>
  <si>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на придбання твердого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</si>
  <si>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</si>
  <si>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</si>
  <si>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010116</t>
  </si>
  <si>
    <t>2012 рік</t>
  </si>
  <si>
    <t>Податок на доходи фізичних осіб</t>
  </si>
  <si>
    <t>Податок на доходи фізичних осіб, що сплаується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</si>
  <si>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</si>
  <si>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сплаується податковими агентами, із доходів платника податку інших ніж заробітна плата</t>
  </si>
  <si>
    <t>Податок на доходи фізичних осіб, що сплаується фізичними особами за результатами річного декларування</t>
  </si>
  <si>
    <t>Державне мито, що сплачується за місцем розгляду та оформлення документів, у тому числі за оформлення документів на спадщину і дарування</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</si>
  <si>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</si>
  <si>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</si>
  <si>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Запобігання та ліквідація надзвичайних ситуацій та наслідків стихійного лиха</t>
  </si>
  <si>
    <t>Нерозподілені видатки на обслуговування осіб з обмеженими фізичними можливостями в Центрах соціальної реабілітації дітей-інвалідів та Центрах професійної реабілітації інвалідів</t>
  </si>
  <si>
    <t>Нерозподілені видатки на розвиток дошкільної освіти</t>
  </si>
  <si>
    <t>Заступник голови районної ради</t>
  </si>
  <si>
    <t>Б.Мухін</t>
  </si>
  <si>
    <t>Затверджений план на 2013 рік</t>
  </si>
  <si>
    <t>2013 рік</t>
  </si>
  <si>
    <t>до затвердженого плану на 2013 рік</t>
  </si>
  <si>
    <t xml:space="preserve">до затвердженого плану на звітний період з урахуванням змін </t>
  </si>
  <si>
    <t>Лікарні</t>
  </si>
  <si>
    <t>Інші заходи по охороні здоров'я</t>
  </si>
  <si>
    <t>Центри "Спорт для всіх" та заходи з фізичної культури</t>
  </si>
  <si>
    <t>2034100</t>
  </si>
  <si>
    <t>Фінансування за рахунок коштів єдиного казначейського рахунку(одержано)</t>
  </si>
  <si>
    <t>до затвердженого плану з урахуванням змін на 2013 рік</t>
  </si>
  <si>
    <t>150110</t>
  </si>
  <si>
    <t>вільні залишки коштів районного бюджету на 01.01.2013р.</t>
  </si>
  <si>
    <t>Затвердже-ний план на звітний період з урахуванням змін на 2013 рік</t>
  </si>
  <si>
    <t>Нерозподілені кошти cубвенції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</si>
  <si>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170703</t>
  </si>
  <si>
    <t>240605</t>
  </si>
  <si>
    <t>180109</t>
  </si>
  <si>
    <t>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</si>
  <si>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</si>
  <si>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Інші послуги, пов`язані з економічною діяльністю </t>
  </si>
  <si>
    <t>Програма стабілізації та соціально-економічного розвитку територій </t>
  </si>
  <si>
    <t>Збереження природно-заповідного фонду</t>
  </si>
  <si>
    <t xml:space="preserve">Видатки на проведення робіт, пов'язаних із будівництвом, реконструкцією, ремонтом та утриманням автомобільних доріг </t>
  </si>
  <si>
    <t xml:space="preserve">Проведення невідкладних відновлювальних робіт, будівництво та реконструкція загальноосвітніх навчальних закладів </t>
  </si>
  <si>
    <t>Фінансування за рахунок коштів єдиного казначейського рахйнк (Повернення)</t>
  </si>
  <si>
    <t xml:space="preserve">
Адміністративні штрафи та інші санкції 
</t>
  </si>
  <si>
    <t xml:space="preserve">Державне мито, пов'язане з видачею та оформленням закордонних паспортів (посвідок) та паспортів громадян України  </t>
  </si>
  <si>
    <t>Центри первинної медичної допомоги</t>
  </si>
  <si>
    <t>Виконано за   9-ть м. 2013 рік</t>
  </si>
  <si>
    <t>Затвердже-ний план з урахуванням змін за 9 міс. 2013 рік</t>
  </si>
  <si>
    <t>Виконано за     9 міс. 2013 рік</t>
  </si>
  <si>
    <t xml:space="preserve">Звіт про виконання районного бюджету   за 9 місяців 2013 року </t>
  </si>
  <si>
    <t xml:space="preserve">Додаток до  рішення районної ради 
від  24 жовтня 2013 року </t>
  </si>
  <si>
    <t>091101</t>
  </si>
  <si>
    <t>091204</t>
  </si>
  <si>
    <t>250380</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</si>
</sst>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quot;;\-#,##0\ &quot;гр.&quot;"/>
    <numFmt numFmtId="173" formatCode="#,##0\ &quot;гр.&quot;;[Red]\-#,##0\ &quot;гр.&quot;"/>
    <numFmt numFmtId="174" formatCode="#,##0.00\ &quot;гр.&quot;;\-#,##0.00\ &quot;гр.&quot;"/>
    <numFmt numFmtId="175" formatCode="#,##0.00\ &quot;гр.&quot;;[Red]\-#,##0.00\ &quot;гр.&quot;"/>
    <numFmt numFmtId="176" formatCode="_-* #,##0\ &quot;гр.&quot;_-;\-* #,##0\ &quot;гр.&quot;_-;_-* &quot;-&quot;\ &quot;гр.&quot;_-;_-@_-"/>
    <numFmt numFmtId="177" formatCode="_-* #,##0\ _г_р_._-;\-* #,##0\ _г_р_._-;_-* &quot;-&quot;\ _г_р_._-;_-@_-"/>
    <numFmt numFmtId="178" formatCode="_-* #,##0.00\ &quot;гр.&quot;_-;\-* #,##0.00\ &quot;гр.&quot;_-;_-* &quot;-&quot;??\ &quot;гр.&quot;_-;_-@_-"/>
    <numFmt numFmtId="179" formatCode="_-* #,##0.00\ _г_р_._-;\-* #,##0.00\ _г_р_._-;_-* &quot;-&quot;??\ _г_р_._-;_-@_-"/>
    <numFmt numFmtId="180" formatCode="0.0"/>
    <numFmt numFmtId="181" formatCode="000000"/>
    <numFmt numFmtId="182" formatCode="0.0_ ;[Red]\-0.0\ "/>
    <numFmt numFmtId="183" formatCode="0_ ;[Red]\-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s>
  <fonts count="26">
    <font>
      <sz val="10"/>
      <name val="Arial Cyr"/>
      <family val="0"/>
    </font>
    <font>
      <b/>
      <sz val="10"/>
      <name val="Arial Cyr"/>
      <family val="0"/>
    </font>
    <font>
      <i/>
      <sz val="10"/>
      <name val="Arial Cyr"/>
      <family val="0"/>
    </font>
    <font>
      <b/>
      <i/>
      <sz val="10"/>
      <name val="Arial Cyr"/>
      <family val="0"/>
    </font>
    <font>
      <sz val="12"/>
      <name val="Times New Roman Cyr"/>
      <family val="0"/>
    </font>
    <font>
      <sz val="10"/>
      <color indexed="8"/>
      <name val="Arial Cyr"/>
      <family val="0"/>
    </font>
    <font>
      <b/>
      <sz val="11"/>
      <name val="Arial Cyr"/>
      <family val="2"/>
    </font>
    <font>
      <b/>
      <i/>
      <sz val="10"/>
      <color indexed="8"/>
      <name val="Arial Cyr"/>
      <family val="2"/>
    </font>
    <font>
      <b/>
      <i/>
      <sz val="11"/>
      <name val="Arial Cyr"/>
      <family val="2"/>
    </font>
    <font>
      <b/>
      <sz val="11"/>
      <color indexed="8"/>
      <name val="Arial Cyr"/>
      <family val="2"/>
    </font>
    <font>
      <b/>
      <sz val="12"/>
      <color indexed="8"/>
      <name val="Arial Cyr"/>
      <family val="2"/>
    </font>
    <font>
      <b/>
      <sz val="12"/>
      <name val="Arial Cyr"/>
      <family val="2"/>
    </font>
    <font>
      <b/>
      <sz val="14"/>
      <name val="Arial Cyr"/>
      <family val="2"/>
    </font>
    <font>
      <b/>
      <sz val="16"/>
      <name val="Arial Cyr"/>
      <family val="2"/>
    </font>
    <font>
      <i/>
      <sz val="8"/>
      <name val="Arial Cyr"/>
      <family val="2"/>
    </font>
    <font>
      <b/>
      <sz val="10"/>
      <color indexed="8"/>
      <name val="Arial Cyr"/>
      <family val="0"/>
    </font>
    <font>
      <sz val="12"/>
      <name val="Arial Cyr"/>
      <family val="0"/>
    </font>
    <font>
      <sz val="10"/>
      <color indexed="8"/>
      <name val="Arial"/>
      <family val="2"/>
    </font>
    <font>
      <b/>
      <sz val="10"/>
      <color indexed="8"/>
      <name val="Arial"/>
      <family val="2"/>
    </font>
    <font>
      <sz val="11"/>
      <name val="Arial Cyr"/>
      <family val="0"/>
    </font>
    <font>
      <sz val="12"/>
      <color indexed="8"/>
      <name val="Times New Roman"/>
      <family val="1"/>
    </font>
    <font>
      <b/>
      <sz val="12"/>
      <color indexed="8"/>
      <name val="Times New Roman"/>
      <family val="1"/>
    </font>
    <font>
      <i/>
      <sz val="11"/>
      <name val="Arial Cyr"/>
      <family val="0"/>
    </font>
    <font>
      <b/>
      <sz val="12"/>
      <name val="Times New Roman"/>
      <family val="1"/>
    </font>
    <font>
      <b/>
      <i/>
      <sz val="12"/>
      <name val="Times New Roman"/>
      <family val="1"/>
    </font>
    <fon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8">
    <border>
      <left/>
      <right/>
      <top/>
      <bottom/>
      <diagonal/>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right style="medium"/>
      <top>
        <color indexed="63"/>
      </top>
      <bottom style="thin"/>
    </border>
    <border>
      <left style="thin"/>
      <right>
        <color indexed="63"/>
      </right>
      <top style="thin"/>
      <bottom style="thin"/>
    </border>
    <border>
      <left style="medium"/>
      <right>
        <color indexed="63"/>
      </right>
      <top>
        <color indexed="63"/>
      </top>
      <bottom style="medium"/>
    </border>
    <border>
      <left style="medium"/>
      <right style="medium"/>
      <top style="thin"/>
      <bottom style="thin"/>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style="medium"/>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25">
    <xf numFmtId="0" fontId="0" fillId="0" borderId="0" xfId="0" applyAlignment="1">
      <alignment/>
    </xf>
    <xf numFmtId="0" fontId="0" fillId="2" borderId="0" xfId="0" applyFill="1" applyAlignment="1">
      <alignment/>
    </xf>
    <xf numFmtId="0" fontId="0" fillId="2" borderId="1" xfId="0" applyFont="1" applyFill="1" applyBorder="1" applyAlignment="1">
      <alignment horizontal="center" vertical="top" wrapText="1"/>
    </xf>
    <xf numFmtId="0" fontId="0" fillId="0" borderId="2" xfId="0" applyBorder="1" applyAlignment="1">
      <alignment horizontal="centerContinuous"/>
    </xf>
    <xf numFmtId="0" fontId="2" fillId="2" borderId="0" xfId="0" applyFont="1" applyFill="1" applyAlignment="1">
      <alignment/>
    </xf>
    <xf numFmtId="0" fontId="6"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2" fillId="2" borderId="0" xfId="0" applyFont="1" applyFill="1" applyAlignment="1">
      <alignment horizontal="center"/>
    </xf>
    <xf numFmtId="0" fontId="2" fillId="0" borderId="2" xfId="0" applyFont="1" applyBorder="1" applyAlignment="1">
      <alignment horizontal="centerContinuous"/>
    </xf>
    <xf numFmtId="0" fontId="2" fillId="0" borderId="3" xfId="0" applyFont="1" applyBorder="1" applyAlignment="1">
      <alignment horizontal="centerContinuous"/>
    </xf>
    <xf numFmtId="0" fontId="8" fillId="2" borderId="4" xfId="0" applyFont="1" applyFill="1" applyBorder="1" applyAlignment="1">
      <alignment horizontal="centerContinuous" vertical="top" wrapText="1"/>
    </xf>
    <xf numFmtId="0" fontId="8" fillId="2" borderId="5" xfId="0" applyFont="1" applyFill="1" applyBorder="1" applyAlignment="1">
      <alignment horizontal="centerContinuous" vertical="top" wrapText="1"/>
    </xf>
    <xf numFmtId="0" fontId="14" fillId="2" borderId="6" xfId="0" applyFont="1" applyFill="1" applyBorder="1" applyAlignment="1">
      <alignment horizontal="center" vertical="top" wrapText="1"/>
    </xf>
    <xf numFmtId="0" fontId="7" fillId="2" borderId="1" xfId="17" applyFont="1" applyFill="1" applyBorder="1" applyAlignment="1" applyProtection="1">
      <alignment horizontal="center"/>
      <protection/>
    </xf>
    <xf numFmtId="0" fontId="5" fillId="2" borderId="1" xfId="17" applyFont="1" applyFill="1" applyBorder="1" applyAlignment="1" applyProtection="1">
      <alignment horizontal="center"/>
      <protection/>
    </xf>
    <xf numFmtId="0" fontId="5" fillId="2" borderId="1" xfId="0" applyFont="1" applyFill="1" applyBorder="1" applyAlignment="1">
      <alignment horizontal="center"/>
    </xf>
    <xf numFmtId="0" fontId="7" fillId="2" borderId="1" xfId="17" applyFont="1" applyFill="1" applyBorder="1" applyAlignment="1" applyProtection="1">
      <alignment horizontal="center" wrapText="1"/>
      <protection/>
    </xf>
    <xf numFmtId="49" fontId="0" fillId="2" borderId="1" xfId="0" applyNumberFormat="1" applyFill="1" applyBorder="1" applyAlignment="1">
      <alignment horizontal="center"/>
    </xf>
    <xf numFmtId="0" fontId="0" fillId="2" borderId="7" xfId="17" applyFont="1" applyFill="1" applyBorder="1" applyAlignment="1" applyProtection="1">
      <alignment horizontal="left" vertical="center"/>
      <protection/>
    </xf>
    <xf numFmtId="0" fontId="0" fillId="2" borderId="7" xfId="17" applyFont="1" applyFill="1" applyBorder="1" applyAlignment="1" applyProtection="1">
      <alignment horizontal="left" vertical="center" wrapText="1"/>
      <protection/>
    </xf>
    <xf numFmtId="0" fontId="3" fillId="2" borderId="7" xfId="17" applyFont="1" applyFill="1" applyBorder="1" applyAlignment="1" applyProtection="1">
      <alignment vertical="center" wrapText="1"/>
      <protection/>
    </xf>
    <xf numFmtId="0" fontId="0" fillId="2" borderId="7" xfId="0" applyFont="1" applyFill="1" applyBorder="1" applyAlignment="1">
      <alignment wrapText="1"/>
    </xf>
    <xf numFmtId="0" fontId="3" fillId="2" borderId="7" xfId="17" applyFont="1" applyFill="1" applyBorder="1" applyAlignment="1" applyProtection="1">
      <alignment wrapText="1"/>
      <protection/>
    </xf>
    <xf numFmtId="0" fontId="0" fillId="2" borderId="7" xfId="0" applyFont="1" applyFill="1" applyBorder="1" applyAlignment="1">
      <alignment vertical="center" wrapText="1"/>
    </xf>
    <xf numFmtId="49" fontId="0" fillId="2" borderId="7" xfId="17" applyNumberFormat="1" applyFont="1" applyFill="1" applyBorder="1" applyAlignment="1" applyProtection="1">
      <alignment horizontal="left" vertical="center" wrapText="1"/>
      <protection/>
    </xf>
    <xf numFmtId="0" fontId="0" fillId="2" borderId="7" xfId="0" applyFont="1" applyFill="1" applyBorder="1" applyAlignment="1">
      <alignment wrapText="1"/>
    </xf>
    <xf numFmtId="49" fontId="11" fillId="2" borderId="8" xfId="0" applyNumberFormat="1" applyFont="1" applyFill="1" applyBorder="1" applyAlignment="1">
      <alignment horizontal="center"/>
    </xf>
    <xf numFmtId="0" fontId="0" fillId="2" borderId="0" xfId="0" applyFill="1" applyBorder="1" applyAlignment="1">
      <alignment/>
    </xf>
    <xf numFmtId="0" fontId="6" fillId="2" borderId="0" xfId="0" applyFont="1" applyFill="1" applyBorder="1" applyAlignment="1">
      <alignment/>
    </xf>
    <xf numFmtId="0" fontId="3" fillId="2" borderId="0" xfId="0" applyFont="1" applyFill="1" applyBorder="1" applyAlignment="1">
      <alignment/>
    </xf>
    <xf numFmtId="0" fontId="2" fillId="2" borderId="0" xfId="0" applyFont="1" applyFill="1" applyBorder="1" applyAlignment="1">
      <alignment/>
    </xf>
    <xf numFmtId="0" fontId="11" fillId="2" borderId="0" xfId="0" applyFont="1" applyFill="1" applyBorder="1" applyAlignment="1">
      <alignment/>
    </xf>
    <xf numFmtId="0" fontId="0" fillId="0" borderId="0" xfId="0" applyFill="1" applyAlignment="1">
      <alignment/>
    </xf>
    <xf numFmtId="0" fontId="0" fillId="0" borderId="2" xfId="0" applyFill="1" applyBorder="1" applyAlignment="1">
      <alignment horizontal="centerContinuous"/>
    </xf>
    <xf numFmtId="0" fontId="0" fillId="0" borderId="0" xfId="0" applyFill="1" applyBorder="1" applyAlignment="1">
      <alignment/>
    </xf>
    <xf numFmtId="0" fontId="0" fillId="0" borderId="9" xfId="0" applyFill="1" applyBorder="1" applyAlignment="1">
      <alignment/>
    </xf>
    <xf numFmtId="1" fontId="6" fillId="2" borderId="1" xfId="0" applyNumberFormat="1" applyFont="1" applyFill="1" applyBorder="1" applyAlignment="1" applyProtection="1">
      <alignment/>
      <protection locked="0"/>
    </xf>
    <xf numFmtId="1" fontId="0" fillId="2" borderId="1" xfId="0" applyNumberFormat="1" applyFill="1" applyBorder="1" applyAlignment="1" applyProtection="1">
      <alignment/>
      <protection locked="0"/>
    </xf>
    <xf numFmtId="1" fontId="6" fillId="0" borderId="1" xfId="0" applyNumberFormat="1" applyFont="1" applyFill="1" applyBorder="1" applyAlignment="1" applyProtection="1">
      <alignment/>
      <protection locked="0"/>
    </xf>
    <xf numFmtId="1" fontId="1" fillId="2" borderId="1" xfId="0" applyNumberFormat="1" applyFont="1" applyFill="1" applyBorder="1" applyAlignment="1" applyProtection="1">
      <alignment/>
      <protection locked="0"/>
    </xf>
    <xf numFmtId="1" fontId="1" fillId="0" borderId="1" xfId="0" applyNumberFormat="1" applyFont="1" applyFill="1" applyBorder="1" applyAlignment="1" applyProtection="1">
      <alignment/>
      <protection locked="0"/>
    </xf>
    <xf numFmtId="1" fontId="3" fillId="3" borderId="1" xfId="0" applyNumberFormat="1" applyFont="1" applyFill="1" applyBorder="1" applyAlignment="1" applyProtection="1">
      <alignment/>
      <protection/>
    </xf>
    <xf numFmtId="1" fontId="0" fillId="2" borderId="1" xfId="0" applyNumberFormat="1" applyFill="1" applyBorder="1" applyAlignment="1" applyProtection="1">
      <alignment/>
      <protection/>
    </xf>
    <xf numFmtId="0" fontId="12" fillId="2" borderId="10" xfId="0" applyFont="1" applyFill="1" applyBorder="1" applyAlignment="1">
      <alignment horizontal="centerContinuous" wrapText="1"/>
    </xf>
    <xf numFmtId="0" fontId="1" fillId="2" borderId="1" xfId="0" applyFont="1" applyFill="1" applyBorder="1" applyAlignment="1">
      <alignment wrapText="1"/>
    </xf>
    <xf numFmtId="0" fontId="1" fillId="2" borderId="7" xfId="0" applyFont="1" applyFill="1" applyBorder="1" applyAlignment="1">
      <alignment wrapText="1"/>
    </xf>
    <xf numFmtId="1" fontId="11" fillId="2" borderId="11" xfId="0" applyNumberFormat="1" applyFont="1" applyFill="1" applyBorder="1" applyAlignment="1">
      <alignment/>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lignment horizontal="centerContinuous"/>
    </xf>
    <xf numFmtId="0" fontId="1" fillId="2" borderId="5" xfId="0" applyFont="1" applyFill="1" applyBorder="1" applyAlignment="1" applyProtection="1">
      <alignment horizontal="center" vertical="top" wrapText="1"/>
      <protection locked="0"/>
    </xf>
    <xf numFmtId="0" fontId="0" fillId="0" borderId="1" xfId="0" applyBorder="1" applyAlignment="1">
      <alignment/>
    </xf>
    <xf numFmtId="0" fontId="14" fillId="2" borderId="12" xfId="0" applyFont="1" applyFill="1" applyBorder="1" applyAlignment="1">
      <alignment horizontal="center" vertical="top" wrapText="1"/>
    </xf>
    <xf numFmtId="0" fontId="15" fillId="2" borderId="7" xfId="17" applyFont="1" applyFill="1" applyBorder="1" applyAlignment="1" applyProtection="1">
      <alignment horizontal="left" vertical="center" wrapText="1"/>
      <protection/>
    </xf>
    <xf numFmtId="1" fontId="12" fillId="0" borderId="13" xfId="0" applyNumberFormat="1" applyFont="1" applyFill="1" applyBorder="1" applyAlignment="1">
      <alignment/>
    </xf>
    <xf numFmtId="0" fontId="6" fillId="0" borderId="1" xfId="0" applyFont="1" applyBorder="1" applyAlignment="1">
      <alignment horizontal="center"/>
    </xf>
    <xf numFmtId="0" fontId="15" fillId="2" borderId="1" xfId="0"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1" fillId="0" borderId="1" xfId="0" applyFont="1" applyFill="1" applyBorder="1" applyAlignment="1">
      <alignment horizontal="center" vertical="top" wrapText="1"/>
    </xf>
    <xf numFmtId="2" fontId="0" fillId="0" borderId="1" xfId="0" applyNumberFormat="1" applyFill="1" applyBorder="1" applyAlignment="1" applyProtection="1">
      <alignment/>
      <protection locked="0"/>
    </xf>
    <xf numFmtId="2" fontId="3" fillId="3" borderId="1" xfId="0" applyNumberFormat="1" applyFont="1" applyFill="1" applyBorder="1" applyAlignment="1" applyProtection="1">
      <alignment/>
      <protection/>
    </xf>
    <xf numFmtId="49" fontId="0" fillId="2" borderId="1" xfId="17" applyNumberFormat="1" applyFont="1" applyFill="1" applyBorder="1" applyAlignment="1" applyProtection="1">
      <alignment horizontal="left" vertical="center" wrapText="1"/>
      <protection/>
    </xf>
    <xf numFmtId="0" fontId="15" fillId="2" borderId="1" xfId="17" applyFont="1" applyFill="1" applyBorder="1" applyAlignment="1" applyProtection="1">
      <alignment horizontal="center"/>
      <protection/>
    </xf>
    <xf numFmtId="1" fontId="1"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0" fontId="5" fillId="2" borderId="7" xfId="17" applyFont="1" applyFill="1" applyBorder="1" applyAlignment="1" applyProtection="1">
      <alignment horizontal="left" vertical="center" wrapText="1"/>
      <protection/>
    </xf>
    <xf numFmtId="0" fontId="0" fillId="0" borderId="1" xfId="0" applyBorder="1" applyAlignment="1">
      <alignment vertical="center" wrapText="1"/>
    </xf>
    <xf numFmtId="2" fontId="1" fillId="0" borderId="1" xfId="0" applyNumberFormat="1" applyFont="1" applyFill="1" applyBorder="1" applyAlignment="1" applyProtection="1">
      <alignment/>
      <protection locked="0"/>
    </xf>
    <xf numFmtId="0" fontId="0" fillId="2" borderId="6" xfId="0" applyFont="1" applyFill="1" applyBorder="1" applyAlignment="1">
      <alignment horizontal="center" vertical="top" wrapText="1"/>
    </xf>
    <xf numFmtId="1" fontId="0" fillId="2" borderId="6" xfId="0" applyNumberFormat="1" applyFill="1" applyBorder="1" applyAlignment="1" applyProtection="1">
      <alignment/>
      <protection locked="0"/>
    </xf>
    <xf numFmtId="2" fontId="0" fillId="0" borderId="6" xfId="0" applyNumberFormat="1" applyFill="1" applyBorder="1" applyAlignment="1" applyProtection="1">
      <alignment/>
      <protection locked="0"/>
    </xf>
    <xf numFmtId="0" fontId="17" fillId="0" borderId="1" xfId="0" applyFont="1" applyBorder="1" applyAlignment="1">
      <alignment wrapText="1"/>
    </xf>
    <xf numFmtId="2" fontId="1" fillId="2" borderId="1" xfId="0" applyNumberFormat="1" applyFont="1" applyFill="1" applyBorder="1" applyAlignment="1" applyProtection="1">
      <alignment/>
      <protection locked="0"/>
    </xf>
    <xf numFmtId="2" fontId="11" fillId="0" borderId="9" xfId="0" applyNumberFormat="1" applyFont="1" applyFill="1" applyBorder="1" applyAlignment="1">
      <alignment/>
    </xf>
    <xf numFmtId="2" fontId="11" fillId="2" borderId="11" xfId="0" applyNumberFormat="1" applyFont="1" applyFill="1" applyBorder="1" applyAlignment="1">
      <alignment/>
    </xf>
    <xf numFmtId="181" fontId="5" fillId="2" borderId="1" xfId="0" applyNumberFormat="1" applyFont="1" applyFill="1" applyBorder="1" applyAlignment="1" applyProtection="1">
      <alignment horizontal="center"/>
      <protection/>
    </xf>
    <xf numFmtId="2" fontId="6" fillId="0" borderId="1" xfId="0" applyNumberFormat="1" applyFont="1" applyFill="1" applyBorder="1" applyAlignment="1" applyProtection="1">
      <alignment/>
      <protection locked="0"/>
    </xf>
    <xf numFmtId="1" fontId="6" fillId="0" borderId="1" xfId="0" applyNumberFormat="1" applyFont="1" applyFill="1" applyBorder="1" applyAlignment="1" applyProtection="1">
      <alignment/>
      <protection/>
    </xf>
    <xf numFmtId="1" fontId="19" fillId="0" borderId="1" xfId="0" applyNumberFormat="1" applyFont="1" applyFill="1" applyBorder="1" applyAlignment="1" applyProtection="1">
      <alignment/>
      <protection/>
    </xf>
    <xf numFmtId="2" fontId="19" fillId="0" borderId="1" xfId="0" applyNumberFormat="1" applyFont="1" applyFill="1" applyBorder="1" applyAlignment="1" applyProtection="1">
      <alignment/>
      <protection/>
    </xf>
    <xf numFmtId="0" fontId="20" fillId="0" borderId="14" xfId="0" applyFont="1" applyBorder="1" applyAlignment="1">
      <alignment wrapText="1"/>
    </xf>
    <xf numFmtId="0" fontId="20" fillId="0" borderId="1" xfId="0" applyFont="1" applyBorder="1" applyAlignment="1">
      <alignment wrapText="1"/>
    </xf>
    <xf numFmtId="0" fontId="20" fillId="0" borderId="15" xfId="0" applyFont="1" applyBorder="1" applyAlignment="1">
      <alignment wrapText="1"/>
    </xf>
    <xf numFmtId="0" fontId="20" fillId="0" borderId="1" xfId="0" applyFont="1" applyBorder="1" applyAlignment="1">
      <alignment/>
    </xf>
    <xf numFmtId="0" fontId="17" fillId="0" borderId="7" xfId="0" applyFont="1" applyBorder="1" applyAlignment="1">
      <alignment wrapText="1"/>
    </xf>
    <xf numFmtId="0" fontId="0" fillId="2" borderId="1" xfId="0" applyFont="1" applyFill="1" applyBorder="1" applyAlignment="1">
      <alignment wrapText="1"/>
    </xf>
    <xf numFmtId="1" fontId="0" fillId="2" borderId="1" xfId="0" applyNumberFormat="1" applyFont="1" applyFill="1" applyBorder="1" applyAlignment="1" applyProtection="1">
      <alignment/>
      <protection locked="0"/>
    </xf>
    <xf numFmtId="0" fontId="1" fillId="0" borderId="1" xfId="0" applyFont="1" applyFill="1" applyBorder="1" applyAlignment="1" applyProtection="1">
      <alignment horizontal="left" vertical="center" wrapText="1"/>
      <protection/>
    </xf>
    <xf numFmtId="0" fontId="20" fillId="0" borderId="16" xfId="0" applyFont="1" applyBorder="1" applyAlignment="1">
      <alignment wrapText="1"/>
    </xf>
    <xf numFmtId="1" fontId="19" fillId="2" borderId="1" xfId="0" applyNumberFormat="1" applyFont="1" applyFill="1" applyBorder="1" applyAlignment="1" applyProtection="1">
      <alignment/>
      <protection locked="0"/>
    </xf>
    <xf numFmtId="2" fontId="19" fillId="0" borderId="1" xfId="0" applyNumberFormat="1" applyFont="1" applyFill="1" applyBorder="1" applyAlignment="1" applyProtection="1">
      <alignment/>
      <protection locked="0"/>
    </xf>
    <xf numFmtId="1" fontId="0" fillId="0" borderId="1" xfId="0" applyNumberFormat="1" applyFill="1" applyBorder="1" applyAlignment="1" applyProtection="1">
      <alignment/>
      <protection locked="0"/>
    </xf>
    <xf numFmtId="181" fontId="15" fillId="0" borderId="1" xfId="0" applyNumberFormat="1" applyFont="1" applyFill="1" applyBorder="1" applyAlignment="1" applyProtection="1">
      <alignment horizontal="center"/>
      <protection/>
    </xf>
    <xf numFmtId="180"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81" fontId="9" fillId="0" borderId="1" xfId="0" applyNumberFormat="1" applyFont="1" applyFill="1" applyBorder="1" applyAlignment="1" applyProtection="1">
      <alignment horizontal="center"/>
      <protection/>
    </xf>
    <xf numFmtId="0" fontId="6" fillId="0" borderId="1" xfId="0" applyFont="1" applyFill="1" applyBorder="1" applyAlignment="1" applyProtection="1">
      <alignment horizontal="center"/>
      <protection/>
    </xf>
    <xf numFmtId="1" fontId="11" fillId="0" borderId="10" xfId="0" applyNumberFormat="1" applyFont="1" applyFill="1" applyBorder="1" applyAlignment="1" applyProtection="1">
      <alignment/>
      <protection/>
    </xf>
    <xf numFmtId="2" fontId="6" fillId="0" borderId="1" xfId="0" applyNumberFormat="1" applyFont="1" applyFill="1" applyBorder="1" applyAlignment="1" applyProtection="1">
      <alignment/>
      <protection/>
    </xf>
    <xf numFmtId="49" fontId="15" fillId="0" borderId="1" xfId="0" applyNumberFormat="1" applyFont="1" applyFill="1" applyBorder="1" applyAlignment="1" applyProtection="1">
      <alignment horizontal="center"/>
      <protection/>
    </xf>
    <xf numFmtId="0" fontId="1" fillId="0" borderId="1" xfId="0" applyFont="1" applyFill="1" applyBorder="1" applyAlignment="1" applyProtection="1">
      <alignment horizontal="left"/>
      <protection/>
    </xf>
    <xf numFmtId="0" fontId="15" fillId="0" borderId="1" xfId="0" applyFont="1" applyFill="1" applyBorder="1" applyAlignment="1" applyProtection="1">
      <alignment horizontal="center" wrapText="1"/>
      <protection/>
    </xf>
    <xf numFmtId="49" fontId="1" fillId="0" borderId="1" xfId="0" applyNumberFormat="1" applyFont="1" applyFill="1" applyBorder="1" applyAlignment="1">
      <alignment horizontal="center" vertical="top" wrapText="1"/>
    </xf>
    <xf numFmtId="0" fontId="1" fillId="0" borderId="1" xfId="0" applyFont="1" applyFill="1" applyBorder="1" applyAlignment="1">
      <alignment wrapText="1"/>
    </xf>
    <xf numFmtId="1" fontId="0" fillId="0" borderId="1" xfId="0" applyNumberFormat="1" applyFont="1" applyFill="1" applyBorder="1" applyAlignment="1" applyProtection="1">
      <alignment/>
      <protection locked="0"/>
    </xf>
    <xf numFmtId="0" fontId="0" fillId="0" borderId="1" xfId="0" applyFont="1" applyFill="1" applyBorder="1" applyAlignment="1">
      <alignment horizontal="center" vertical="top" wrapText="1"/>
    </xf>
    <xf numFmtId="0" fontId="6" fillId="0" borderId="1" xfId="0" applyFont="1" applyFill="1" applyBorder="1" applyAlignment="1">
      <alignment wrapText="1"/>
    </xf>
    <xf numFmtId="0" fontId="10" fillId="0" borderId="17" xfId="0" applyFont="1" applyFill="1" applyBorder="1" applyAlignment="1" applyProtection="1">
      <alignment horizontal="left" vertical="center" wrapText="1"/>
      <protection/>
    </xf>
    <xf numFmtId="0" fontId="11" fillId="0" borderId="8" xfId="0" applyFont="1" applyFill="1" applyBorder="1" applyAlignment="1">
      <alignment horizontal="left" wrapText="1"/>
    </xf>
    <xf numFmtId="1" fontId="12" fillId="0" borderId="1" xfId="0" applyNumberFormat="1" applyFont="1" applyFill="1" applyBorder="1" applyAlignment="1" applyProtection="1">
      <alignment/>
      <protection/>
    </xf>
    <xf numFmtId="180"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protection/>
    </xf>
    <xf numFmtId="1" fontId="22" fillId="0" borderId="1" xfId="0" applyNumberFormat="1" applyFont="1" applyFill="1" applyBorder="1" applyAlignment="1" applyProtection="1">
      <alignment horizontal="right"/>
      <protection/>
    </xf>
    <xf numFmtId="180" fontId="19" fillId="0" borderId="1" xfId="0" applyNumberFormat="1" applyFont="1" applyFill="1" applyBorder="1" applyAlignment="1" applyProtection="1">
      <alignment/>
      <protection/>
    </xf>
    <xf numFmtId="1" fontId="19" fillId="0" borderId="1" xfId="0" applyNumberFormat="1" applyFont="1" applyFill="1" applyBorder="1" applyAlignment="1" applyProtection="1">
      <alignment horizontal="right"/>
      <protection/>
    </xf>
    <xf numFmtId="1" fontId="0" fillId="2" borderId="1" xfId="0" applyNumberFormat="1" applyFont="1" applyFill="1" applyBorder="1" applyAlignment="1" applyProtection="1">
      <alignment/>
      <protection locked="0"/>
    </xf>
    <xf numFmtId="0" fontId="15" fillId="0" borderId="1" xfId="17" applyFont="1" applyFill="1" applyBorder="1" applyAlignment="1" applyProtection="1">
      <alignment horizontal="center"/>
      <protection/>
    </xf>
    <xf numFmtId="0" fontId="6" fillId="0" borderId="7" xfId="17" applyFont="1" applyFill="1" applyBorder="1" applyAlignment="1" applyProtection="1">
      <alignment horizontal="center" vertical="center"/>
      <protection/>
    </xf>
    <xf numFmtId="1" fontId="8" fillId="0" borderId="18" xfId="0" applyNumberFormat="1" applyFont="1" applyFill="1" applyBorder="1" applyAlignment="1" applyProtection="1">
      <alignment/>
      <protection/>
    </xf>
    <xf numFmtId="0" fontId="7" fillId="0" borderId="1" xfId="17" applyFont="1" applyFill="1" applyBorder="1" applyAlignment="1" applyProtection="1">
      <alignment horizontal="center"/>
      <protection/>
    </xf>
    <xf numFmtId="0" fontId="3" fillId="0" borderId="7" xfId="17" applyFont="1" applyFill="1" applyBorder="1" applyAlignment="1" applyProtection="1">
      <alignment horizontal="left" wrapText="1"/>
      <protection/>
    </xf>
    <xf numFmtId="1" fontId="3" fillId="0" borderId="1" xfId="0" applyNumberFormat="1" applyFont="1" applyFill="1" applyBorder="1" applyAlignment="1" applyProtection="1">
      <alignment/>
      <protection/>
    </xf>
    <xf numFmtId="2" fontId="3" fillId="0" borderId="1" xfId="0" applyNumberFormat="1" applyFont="1" applyFill="1" applyBorder="1" applyAlignment="1" applyProtection="1">
      <alignment/>
      <protection/>
    </xf>
    <xf numFmtId="180" fontId="8" fillId="0" borderId="1" xfId="0" applyNumberFormat="1" applyFont="1" applyFill="1" applyBorder="1" applyAlignment="1" applyProtection="1">
      <alignment/>
      <protection/>
    </xf>
    <xf numFmtId="1" fontId="11" fillId="0" borderId="11" xfId="0" applyNumberFormat="1" applyFont="1" applyFill="1" applyBorder="1" applyAlignment="1">
      <alignment/>
    </xf>
    <xf numFmtId="1" fontId="8" fillId="0" borderId="18" xfId="0" applyNumberFormat="1" applyFont="1" applyFill="1" applyBorder="1" applyAlignment="1" applyProtection="1">
      <alignment/>
      <protection/>
    </xf>
    <xf numFmtId="1" fontId="8" fillId="0" borderId="1" xfId="0" applyNumberFormat="1" applyFont="1" applyFill="1" applyBorder="1" applyAlignment="1" applyProtection="1">
      <alignment horizontal="right"/>
      <protection/>
    </xf>
    <xf numFmtId="1" fontId="19" fillId="0" borderId="18" xfId="0" applyNumberFormat="1" applyFont="1" applyFill="1" applyBorder="1" applyAlignment="1" applyProtection="1">
      <alignment/>
      <protection/>
    </xf>
    <xf numFmtId="2" fontId="11"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3" fillId="0" borderId="7" xfId="17" applyFont="1" applyFill="1" applyBorder="1" applyAlignment="1" applyProtection="1">
      <alignment vertical="center" wrapText="1"/>
      <protection/>
    </xf>
    <xf numFmtId="0" fontId="15" fillId="0" borderId="1" xfId="17"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1" fontId="10" fillId="0" borderId="1" xfId="17" applyNumberFormat="1" applyFont="1" applyFill="1" applyBorder="1" applyAlignment="1" applyProtection="1">
      <alignment horizontal="center"/>
      <protection/>
    </xf>
    <xf numFmtId="49" fontId="1" fillId="0" borderId="1" xfId="17" applyNumberFormat="1" applyFont="1" applyFill="1" applyBorder="1" applyAlignment="1" applyProtection="1">
      <alignment horizontal="left" vertical="center" wrapText="1"/>
      <protection/>
    </xf>
    <xf numFmtId="0" fontId="15" fillId="0" borderId="7" xfId="17" applyFont="1" applyFill="1" applyBorder="1" applyAlignment="1" applyProtection="1">
      <alignment horizontal="left" vertical="center"/>
      <protection/>
    </xf>
    <xf numFmtId="49" fontId="1" fillId="0" borderId="1" xfId="0" applyNumberFormat="1" applyFont="1" applyFill="1" applyBorder="1" applyAlignment="1">
      <alignment horizontal="center"/>
    </xf>
    <xf numFmtId="0" fontId="1" fillId="0" borderId="7" xfId="0" applyFont="1" applyFill="1" applyBorder="1" applyAlignment="1">
      <alignment wrapText="1"/>
    </xf>
    <xf numFmtId="49" fontId="11" fillId="0" borderId="8" xfId="0" applyNumberFormat="1" applyFont="1" applyFill="1" applyBorder="1" applyAlignment="1">
      <alignment horizontal="center"/>
    </xf>
    <xf numFmtId="0" fontId="1" fillId="0" borderId="11" xfId="0" applyFont="1" applyFill="1" applyBorder="1" applyAlignment="1">
      <alignment horizontal="left" wrapText="1"/>
    </xf>
    <xf numFmtId="2" fontId="11" fillId="0" borderId="11" xfId="0" applyNumberFormat="1" applyFont="1" applyFill="1" applyBorder="1" applyAlignment="1">
      <alignment/>
    </xf>
    <xf numFmtId="0" fontId="12" fillId="0" borderId="8" xfId="0" applyFont="1" applyFill="1" applyBorder="1" applyAlignment="1">
      <alignment horizontal="centerContinuous" wrapText="1"/>
    </xf>
    <xf numFmtId="0" fontId="12" fillId="0" borderId="11" xfId="0" applyFont="1" applyFill="1" applyBorder="1" applyAlignment="1">
      <alignment horizontal="centerContinuous" wrapText="1"/>
    </xf>
    <xf numFmtId="0" fontId="18" fillId="0" borderId="1" xfId="0" applyFont="1" applyFill="1" applyBorder="1" applyAlignment="1">
      <alignment wrapText="1"/>
    </xf>
    <xf numFmtId="0" fontId="18" fillId="0" borderId="0" xfId="0" applyFont="1" applyFill="1" applyAlignment="1">
      <alignment wrapText="1"/>
    </xf>
    <xf numFmtId="1" fontId="1" fillId="0" borderId="6" xfId="0" applyNumberFormat="1" applyFont="1" applyFill="1" applyBorder="1" applyAlignment="1" applyProtection="1">
      <alignment/>
      <protection locked="0"/>
    </xf>
    <xf numFmtId="0" fontId="11" fillId="0" borderId="1" xfId="0" applyFont="1" applyFill="1" applyBorder="1" applyAlignment="1">
      <alignment horizontal="left" wrapText="1"/>
    </xf>
    <xf numFmtId="49" fontId="5" fillId="2" borderId="1" xfId="0" applyNumberFormat="1" applyFont="1" applyFill="1" applyBorder="1" applyAlignment="1" applyProtection="1">
      <alignment horizontal="center"/>
      <protection/>
    </xf>
    <xf numFmtId="0" fontId="5" fillId="2" borderId="1" xfId="0" applyFont="1" applyFill="1" applyBorder="1" applyAlignment="1" applyProtection="1">
      <alignment horizontal="center"/>
      <protection/>
    </xf>
    <xf numFmtId="49" fontId="0" fillId="2" borderId="1" xfId="0" applyNumberFormat="1" applyFont="1" applyFill="1" applyBorder="1" applyAlignment="1">
      <alignment horizontal="center" vertical="top" wrapText="1"/>
    </xf>
    <xf numFmtId="180" fontId="6" fillId="0" borderId="1" xfId="0" applyNumberFormat="1" applyFont="1" applyFill="1" applyBorder="1" applyAlignment="1" applyProtection="1">
      <alignment/>
      <protection/>
    </xf>
    <xf numFmtId="0" fontId="1" fillId="0" borderId="7" xfId="17" applyFont="1" applyFill="1" applyBorder="1" applyAlignment="1" applyProtection="1">
      <alignment horizontal="left" vertical="center" wrapText="1"/>
      <protection/>
    </xf>
    <xf numFmtId="0" fontId="23" fillId="0" borderId="1" xfId="0" applyFont="1" applyFill="1" applyBorder="1" applyAlignment="1" applyProtection="1">
      <alignment horizontal="left" vertical="center" wrapText="1"/>
      <protection/>
    </xf>
    <xf numFmtId="1" fontId="23" fillId="0" borderId="11" xfId="0" applyNumberFormat="1" applyFont="1" applyFill="1" applyBorder="1" applyAlignment="1" applyProtection="1">
      <alignment/>
      <protection/>
    </xf>
    <xf numFmtId="1" fontId="23" fillId="0" borderId="10" xfId="0" applyNumberFormat="1" applyFont="1" applyFill="1" applyBorder="1" applyAlignment="1" applyProtection="1">
      <alignment/>
      <protection/>
    </xf>
    <xf numFmtId="2" fontId="23" fillId="0" borderId="10" xfId="0" applyNumberFormat="1" applyFont="1" applyFill="1" applyBorder="1" applyAlignment="1" applyProtection="1">
      <alignment/>
      <protection/>
    </xf>
    <xf numFmtId="2" fontId="23" fillId="0" borderId="19" xfId="0" applyNumberFormat="1" applyFont="1" applyFill="1" applyBorder="1" applyAlignment="1" applyProtection="1">
      <alignment/>
      <protection/>
    </xf>
    <xf numFmtId="0" fontId="21" fillId="0" borderId="1" xfId="0" applyFont="1" applyFill="1" applyBorder="1" applyAlignment="1" applyProtection="1">
      <alignment horizontal="center"/>
      <protection/>
    </xf>
    <xf numFmtId="0" fontId="23" fillId="0" borderId="1" xfId="0" applyFont="1" applyFill="1" applyBorder="1" applyAlignment="1" applyProtection="1">
      <alignment horizontal="left" wrapText="1"/>
      <protection/>
    </xf>
    <xf numFmtId="1" fontId="23" fillId="0" borderId="1" xfId="0" applyNumberFormat="1" applyFont="1" applyFill="1" applyBorder="1" applyAlignment="1" applyProtection="1">
      <alignment/>
      <protection locked="0"/>
    </xf>
    <xf numFmtId="180"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protection/>
    </xf>
    <xf numFmtId="1" fontId="24" fillId="0" borderId="1" xfId="0" applyNumberFormat="1" applyFont="1" applyFill="1" applyBorder="1" applyAlignment="1" applyProtection="1">
      <alignment horizontal="right"/>
      <protection/>
    </xf>
    <xf numFmtId="0" fontId="21" fillId="0" borderId="1" xfId="0" applyFont="1" applyFill="1" applyBorder="1" applyAlignment="1" applyProtection="1">
      <alignment horizontal="center" wrapText="1"/>
      <protection/>
    </xf>
    <xf numFmtId="1" fontId="25" fillId="0" borderId="1" xfId="0" applyNumberFormat="1" applyFont="1" applyFill="1" applyBorder="1" applyAlignment="1" applyProtection="1">
      <alignment/>
      <protection locked="0"/>
    </xf>
    <xf numFmtId="180" fontId="23" fillId="0" borderId="1" xfId="0" applyNumberFormat="1" applyFont="1" applyFill="1" applyBorder="1" applyAlignment="1" applyProtection="1">
      <alignment/>
      <protection locked="0"/>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top" wrapText="1"/>
    </xf>
    <xf numFmtId="0" fontId="21" fillId="0" borderId="1" xfId="0" applyFont="1" applyFill="1" applyBorder="1" applyAlignment="1" applyProtection="1">
      <alignment horizontal="left" vertical="center" wrapText="1"/>
      <protection/>
    </xf>
    <xf numFmtId="0" fontId="21" fillId="0" borderId="20" xfId="0" applyFont="1" applyFill="1" applyBorder="1" applyAlignment="1" applyProtection="1">
      <alignment/>
      <protection/>
    </xf>
    <xf numFmtId="49" fontId="3" fillId="2" borderId="1" xfId="17" applyNumberFormat="1" applyFont="1" applyFill="1" applyBorder="1" applyAlignment="1" applyProtection="1">
      <alignment horizontal="left" vertical="center" wrapText="1"/>
      <protection/>
    </xf>
    <xf numFmtId="2" fontId="3" fillId="0" borderId="1" xfId="0" applyNumberFormat="1" applyFont="1" applyFill="1" applyBorder="1" applyAlignment="1" applyProtection="1">
      <alignment/>
      <protection locked="0"/>
    </xf>
    <xf numFmtId="2" fontId="11" fillId="0" borderId="21" xfId="0" applyNumberFormat="1" applyFont="1" applyFill="1" applyBorder="1" applyAlignment="1" applyProtection="1">
      <alignment/>
      <protection/>
    </xf>
    <xf numFmtId="1" fontId="11" fillId="0" borderId="1" xfId="0" applyNumberFormat="1" applyFont="1" applyFill="1" applyBorder="1" applyAlignment="1" applyProtection="1">
      <alignment/>
      <protection/>
    </xf>
    <xf numFmtId="0" fontId="16" fillId="0" borderId="0" xfId="0" applyFont="1" applyAlignment="1">
      <alignment/>
    </xf>
    <xf numFmtId="181" fontId="5" fillId="0" borderId="1" xfId="0" applyNumberFormat="1" applyFont="1" applyFill="1" applyBorder="1" applyAlignment="1" applyProtection="1">
      <alignment horizontal="center"/>
      <protection/>
    </xf>
    <xf numFmtId="0" fontId="20" fillId="0" borderId="1" xfId="0" applyFont="1" applyFill="1" applyBorder="1" applyAlignment="1" applyProtection="1">
      <alignment horizontal="center"/>
      <protection/>
    </xf>
    <xf numFmtId="0" fontId="25" fillId="0" borderId="1" xfId="0" applyFont="1" applyFill="1" applyBorder="1" applyAlignment="1" applyProtection="1">
      <alignment horizontal="left" wrapText="1"/>
      <protection/>
    </xf>
    <xf numFmtId="1" fontId="19" fillId="0" borderId="1" xfId="0" applyNumberFormat="1" applyFont="1" applyFill="1" applyBorder="1" applyAlignment="1" applyProtection="1">
      <alignment/>
      <protection locked="0"/>
    </xf>
    <xf numFmtId="2" fontId="23" fillId="0" borderId="11" xfId="0" applyNumberFormat="1" applyFont="1" applyFill="1" applyBorder="1" applyAlignment="1" applyProtection="1">
      <alignment/>
      <protection/>
    </xf>
    <xf numFmtId="2" fontId="0" fillId="2" borderId="1"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0" fontId="0" fillId="0" borderId="1" xfId="0" applyFont="1" applyFill="1" applyBorder="1" applyAlignment="1" applyProtection="1">
      <alignment horizontal="left" vertical="center" wrapText="1"/>
      <protection/>
    </xf>
    <xf numFmtId="2" fontId="23" fillId="0" borderId="1" xfId="0" applyNumberFormat="1" applyFont="1" applyFill="1" applyBorder="1" applyAlignment="1" applyProtection="1">
      <alignment/>
      <protection locked="0"/>
    </xf>
    <xf numFmtId="0" fontId="21" fillId="0" borderId="22" xfId="0" applyFont="1" applyFill="1" applyBorder="1" applyAlignment="1" applyProtection="1">
      <alignment horizontal="center"/>
      <protection/>
    </xf>
    <xf numFmtId="49" fontId="1" fillId="2" borderId="8" xfId="0" applyNumberFormat="1" applyFont="1" applyFill="1" applyBorder="1" applyAlignment="1">
      <alignment horizontal="center"/>
    </xf>
    <xf numFmtId="49" fontId="1" fillId="2" borderId="1" xfId="0" applyNumberFormat="1" applyFont="1" applyFill="1" applyBorder="1" applyAlignment="1">
      <alignment horizontal="center" vertical="top" wrapText="1"/>
    </xf>
    <xf numFmtId="0" fontId="21" fillId="0" borderId="6" xfId="0" applyFont="1" applyFill="1" applyBorder="1" applyAlignment="1" applyProtection="1">
      <alignment horizontal="left" vertical="center" wrapText="1"/>
      <protection/>
    </xf>
    <xf numFmtId="1" fontId="23" fillId="0" borderId="21" xfId="0" applyNumberFormat="1" applyFont="1" applyFill="1" applyBorder="1" applyAlignment="1" applyProtection="1">
      <alignment/>
      <protection/>
    </xf>
    <xf numFmtId="0" fontId="21" fillId="0" borderId="17" xfId="0" applyFont="1" applyFill="1" applyBorder="1" applyAlignment="1" applyProtection="1">
      <alignment horizontal="left" vertical="center" wrapText="1"/>
      <protection/>
    </xf>
    <xf numFmtId="1" fontId="23" fillId="0" borderId="1" xfId="0" applyNumberFormat="1" applyFont="1" applyFill="1" applyBorder="1" applyAlignment="1" applyProtection="1">
      <alignment/>
      <protection/>
    </xf>
    <xf numFmtId="2" fontId="11" fillId="0" borderId="10" xfId="0" applyNumberFormat="1" applyFont="1" applyFill="1" applyBorder="1" applyAlignment="1" applyProtection="1">
      <alignment/>
      <protection/>
    </xf>
    <xf numFmtId="0" fontId="1" fillId="0" borderId="1" xfId="0" applyFont="1" applyFill="1" applyBorder="1" applyAlignment="1" applyProtection="1">
      <alignment horizontal="left" wrapText="1"/>
      <protection/>
    </xf>
    <xf numFmtId="0" fontId="1" fillId="0" borderId="1" xfId="0" applyFont="1" applyBorder="1" applyAlignment="1">
      <alignment vertical="center" wrapText="1"/>
    </xf>
    <xf numFmtId="0" fontId="0" fillId="0" borderId="1" xfId="0" applyFont="1" applyFill="1" applyBorder="1" applyAlignment="1" applyProtection="1">
      <alignment horizontal="left" vertical="center" wrapText="1"/>
      <protection/>
    </xf>
    <xf numFmtId="1" fontId="19" fillId="0" borderId="1" xfId="0" applyNumberFormat="1" applyFont="1" applyFill="1" applyBorder="1" applyAlignment="1" applyProtection="1">
      <alignment/>
      <protection locked="0"/>
    </xf>
    <xf numFmtId="2" fontId="19" fillId="0" borderId="1" xfId="0" applyNumberFormat="1" applyFont="1" applyFill="1" applyBorder="1" applyAlignment="1" applyProtection="1">
      <alignment/>
      <protection locked="0"/>
    </xf>
    <xf numFmtId="181" fontId="5" fillId="0" borderId="1" xfId="0" applyNumberFormat="1" applyFont="1" applyFill="1" applyBorder="1" applyAlignment="1" applyProtection="1">
      <alignment horizontal="center"/>
      <protection/>
    </xf>
    <xf numFmtId="1" fontId="6" fillId="0" borderId="1" xfId="0" applyNumberFormat="1" applyFont="1" applyFill="1" applyBorder="1" applyAlignment="1" applyProtection="1">
      <alignment/>
      <protection/>
    </xf>
    <xf numFmtId="1" fontId="6" fillId="0" borderId="1" xfId="0" applyNumberFormat="1" applyFont="1" applyFill="1" applyBorder="1" applyAlignment="1" applyProtection="1">
      <alignment horizontal="right"/>
      <protection/>
    </xf>
    <xf numFmtId="2" fontId="0" fillId="0" borderId="1" xfId="0" applyNumberFormat="1" applyFont="1" applyFill="1" applyBorder="1" applyAlignment="1" applyProtection="1">
      <alignment/>
      <protection locked="0"/>
    </xf>
    <xf numFmtId="49" fontId="0" fillId="0" borderId="1" xfId="0" applyNumberFormat="1" applyFont="1" applyFill="1" applyBorder="1" applyAlignment="1">
      <alignment horizontal="center" vertical="top" wrapText="1"/>
    </xf>
    <xf numFmtId="0" fontId="0" fillId="0" borderId="1" xfId="0" applyFont="1" applyFill="1" applyBorder="1" applyAlignment="1">
      <alignment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wrapText="1"/>
    </xf>
    <xf numFmtId="1" fontId="0" fillId="0" borderId="1" xfId="0" applyNumberFormat="1" applyFont="1" applyFill="1" applyBorder="1" applyAlignment="1" applyProtection="1">
      <alignment/>
      <protection locked="0"/>
    </xf>
    <xf numFmtId="2" fontId="0" fillId="0" borderId="1" xfId="0" applyNumberFormat="1" applyFont="1" applyFill="1" applyBorder="1" applyAlignment="1" applyProtection="1">
      <alignment/>
      <protection locked="0"/>
    </xf>
    <xf numFmtId="0" fontId="21" fillId="0" borderId="1" xfId="0" applyFont="1" applyBorder="1" applyAlignment="1">
      <alignment wrapText="1"/>
    </xf>
    <xf numFmtId="0" fontId="1" fillId="0" borderId="1" xfId="0" applyFont="1" applyFill="1" applyBorder="1" applyAlignment="1" applyProtection="1">
      <alignment horizontal="left" wrapText="1"/>
      <protection/>
    </xf>
    <xf numFmtId="0" fontId="1" fillId="0" borderId="1" xfId="0" applyFont="1" applyFill="1" applyBorder="1" applyAlignment="1" applyProtection="1">
      <alignment horizontal="left"/>
      <protection/>
    </xf>
    <xf numFmtId="0" fontId="2" fillId="2" borderId="0" xfId="0" applyFont="1" applyFill="1" applyBorder="1" applyAlignment="1">
      <alignment horizontal="center" wrapText="1"/>
    </xf>
    <xf numFmtId="0" fontId="0" fillId="0" borderId="0" xfId="0" applyBorder="1" applyAlignment="1">
      <alignment horizontal="center" wrapText="1"/>
    </xf>
    <xf numFmtId="0" fontId="2" fillId="2" borderId="23" xfId="0" applyFont="1" applyFill="1" applyBorder="1" applyAlignment="1">
      <alignment horizontal="center"/>
    </xf>
    <xf numFmtId="0" fontId="2" fillId="2" borderId="3" xfId="0" applyFont="1" applyFill="1" applyBorder="1" applyAlignment="1">
      <alignment horizontal="center"/>
    </xf>
    <xf numFmtId="0" fontId="13" fillId="2" borderId="1" xfId="0" applyFont="1" applyFill="1" applyBorder="1" applyAlignment="1">
      <alignment horizontal="center" vertical="center"/>
    </xf>
    <xf numFmtId="0" fontId="0" fillId="0" borderId="1" xfId="0" applyBorder="1" applyAlignment="1">
      <alignment/>
    </xf>
    <xf numFmtId="0" fontId="8" fillId="2" borderId="24" xfId="0" applyFont="1" applyFill="1" applyBorder="1" applyAlignment="1">
      <alignment horizontal="center" vertical="top" wrapText="1"/>
    </xf>
    <xf numFmtId="0" fontId="8" fillId="2" borderId="25" xfId="0" applyFont="1" applyFill="1" applyBorder="1" applyAlignment="1">
      <alignment horizontal="center" vertical="top" wrapText="1"/>
    </xf>
    <xf numFmtId="0" fontId="1" fillId="2" borderId="2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7" xfId="0" applyFont="1" applyFill="1" applyBorder="1" applyAlignment="1" applyProtection="1">
      <alignment horizontal="center" vertical="top" wrapText="1"/>
      <protection locked="0"/>
    </xf>
    <xf numFmtId="0" fontId="1" fillId="2" borderId="5" xfId="0" applyFont="1" applyFill="1" applyBorder="1" applyAlignment="1" applyProtection="1">
      <alignment horizontal="center" vertical="top" wrapText="1"/>
      <protection locked="0"/>
    </xf>
    <xf numFmtId="0" fontId="11" fillId="2" borderId="0" xfId="0" applyFont="1" applyFill="1" applyBorder="1" applyAlignment="1">
      <alignment horizontal="center" wrapText="1"/>
    </xf>
    <xf numFmtId="0" fontId="16" fillId="0" borderId="0" xfId="0" applyFont="1" applyAlignment="1">
      <alignment horizontal="center" wrapText="1"/>
    </xf>
  </cellXfs>
  <cellStyles count="7">
    <cellStyle name="Normal" xfId="0"/>
    <cellStyle name="Currency" xfId="15"/>
    <cellStyle name="Currency [0]" xfId="16"/>
    <cellStyle name="Обычный_М"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8"/>
  <sheetViews>
    <sheetView zoomScale="80" zoomScaleNormal="80" workbookViewId="0" topLeftCell="A46">
      <selection activeCell="F60" sqref="F60:F61"/>
    </sheetView>
  </sheetViews>
  <sheetFormatPr defaultColWidth="9.00390625" defaultRowHeight="12.75"/>
  <cols>
    <col min="1" max="1" width="10.75390625" style="1" customWidth="1"/>
    <col min="2" max="2" width="57.625" style="1" customWidth="1"/>
    <col min="3" max="3" width="16.00390625" style="1" customWidth="1"/>
    <col min="4" max="4" width="15.25390625" style="1" customWidth="1"/>
    <col min="5" max="5" width="15.875" style="33" customWidth="1"/>
    <col min="6" max="6" width="13.00390625" style="4" customWidth="1"/>
    <col min="7" max="7" width="13.125" style="4" customWidth="1"/>
    <col min="8" max="8" width="12.875" style="4" customWidth="1"/>
    <col min="9" max="9" width="15.625" style="4" customWidth="1"/>
    <col min="10" max="16384" width="9.125" style="1" customWidth="1"/>
  </cols>
  <sheetData>
    <row r="1" spans="1:10" ht="42.75" customHeight="1" thickBot="1">
      <c r="A1" s="223" t="s">
        <v>178</v>
      </c>
      <c r="B1" s="224"/>
      <c r="C1" s="224"/>
      <c r="D1" s="224"/>
      <c r="E1" s="224"/>
      <c r="F1" s="31"/>
      <c r="G1" s="211" t="s">
        <v>179</v>
      </c>
      <c r="H1" s="212"/>
      <c r="I1" s="31"/>
      <c r="J1" s="28"/>
    </row>
    <row r="2" spans="5:9" ht="2.25" customHeight="1" hidden="1" thickBot="1">
      <c r="E2" s="28"/>
      <c r="I2" s="8" t="s">
        <v>35</v>
      </c>
    </row>
    <row r="3" spans="5:9" ht="12.75" customHeight="1" hidden="1" thickBot="1">
      <c r="E3" s="36"/>
      <c r="I3" s="8"/>
    </row>
    <row r="4" spans="1:9" ht="13.5" thickBot="1">
      <c r="A4" s="215" t="s">
        <v>0</v>
      </c>
      <c r="B4" s="216"/>
      <c r="C4" s="49" t="s">
        <v>133</v>
      </c>
      <c r="D4" s="3"/>
      <c r="E4" s="34"/>
      <c r="F4" s="9"/>
      <c r="G4" s="10"/>
      <c r="H4" s="213"/>
      <c r="I4" s="214"/>
    </row>
    <row r="5" spans="1:9" ht="14.25" customHeight="1">
      <c r="A5" s="216"/>
      <c r="B5" s="216"/>
      <c r="C5" s="221" t="s">
        <v>147</v>
      </c>
      <c r="D5" s="219" t="s">
        <v>176</v>
      </c>
      <c r="E5" s="219" t="s">
        <v>177</v>
      </c>
      <c r="F5" s="217" t="s">
        <v>1</v>
      </c>
      <c r="G5" s="218"/>
      <c r="H5" s="11" t="s">
        <v>28</v>
      </c>
      <c r="I5" s="12"/>
    </row>
    <row r="6" spans="1:9" ht="60" customHeight="1">
      <c r="A6" s="216"/>
      <c r="B6" s="216"/>
      <c r="C6" s="222"/>
      <c r="D6" s="220"/>
      <c r="E6" s="220"/>
      <c r="F6" s="13" t="s">
        <v>149</v>
      </c>
      <c r="G6" s="13" t="s">
        <v>156</v>
      </c>
      <c r="H6" s="13" t="s">
        <v>149</v>
      </c>
      <c r="I6" s="13" t="s">
        <v>156</v>
      </c>
    </row>
    <row r="7" spans="1:9" ht="16.5" customHeight="1">
      <c r="A7" s="51"/>
      <c r="B7" s="55" t="s">
        <v>41</v>
      </c>
      <c r="C7" s="50"/>
      <c r="D7" s="48"/>
      <c r="E7" s="48"/>
      <c r="F7" s="13"/>
      <c r="G7" s="13"/>
      <c r="H7" s="52"/>
      <c r="I7" s="13"/>
    </row>
    <row r="8" spans="1:9" s="29" customFormat="1" ht="15">
      <c r="A8" s="117">
        <v>1000000</v>
      </c>
      <c r="B8" s="118" t="s">
        <v>2</v>
      </c>
      <c r="C8" s="77">
        <f>C9</f>
        <v>8529200</v>
      </c>
      <c r="D8" s="77">
        <f>D9</f>
        <v>6934743</v>
      </c>
      <c r="E8" s="99">
        <f>E9</f>
        <v>7290964.739999999</v>
      </c>
      <c r="F8" s="93">
        <f>IF(C8&lt;&gt;0,(E8/C8)*100," ")</f>
        <v>85.48239858368896</v>
      </c>
      <c r="G8" s="93">
        <f aca="true" t="shared" si="0" ref="G8:G14">IF(D8&lt;&gt;0,(E8/D8)*100," ")</f>
        <v>105.13676916361572</v>
      </c>
      <c r="H8" s="119">
        <f aca="true" t="shared" si="1" ref="H8:H14">E8-C8</f>
        <v>-1238235.2600000007</v>
      </c>
      <c r="I8" s="95">
        <f aca="true" t="shared" si="2" ref="I8:I14">E8-D8</f>
        <v>356221.7399999993</v>
      </c>
    </row>
    <row r="9" spans="1:9" s="30" customFormat="1" ht="24" customHeight="1">
      <c r="A9" s="120">
        <v>11000000</v>
      </c>
      <c r="B9" s="121" t="s">
        <v>37</v>
      </c>
      <c r="C9" s="122">
        <f>SUM(C10)</f>
        <v>8529200</v>
      </c>
      <c r="D9" s="122">
        <f>SUM(D10)</f>
        <v>6934743</v>
      </c>
      <c r="E9" s="123">
        <f>SUM(E10)</f>
        <v>7290964.739999999</v>
      </c>
      <c r="F9" s="93">
        <f>IF(C9&lt;&gt;0,(E9/C9)*100," ")</f>
        <v>85.48239858368896</v>
      </c>
      <c r="G9" s="93">
        <f t="shared" si="0"/>
        <v>105.13676916361572</v>
      </c>
      <c r="H9" s="119">
        <f t="shared" si="1"/>
        <v>-1238235.2600000007</v>
      </c>
      <c r="I9" s="95">
        <f t="shared" si="2"/>
        <v>356221.7399999993</v>
      </c>
    </row>
    <row r="10" spans="1:9" s="28" customFormat="1" ht="17.25" customHeight="1">
      <c r="A10" s="15">
        <v>11010000</v>
      </c>
      <c r="B10" s="19" t="s">
        <v>134</v>
      </c>
      <c r="C10" s="91">
        <f>C11+C12+C13+C14</f>
        <v>8529200</v>
      </c>
      <c r="D10" s="91">
        <f>D11+D12+D13+D14</f>
        <v>6934743</v>
      </c>
      <c r="E10" s="59">
        <f>E11+E12+E13+E14</f>
        <v>7290964.739999999</v>
      </c>
      <c r="F10" s="114">
        <f aca="true" t="shared" si="3" ref="F10:F35">IF(C10&lt;&gt;0,(E10/C10)*100," ")</f>
        <v>85.48239858368896</v>
      </c>
      <c r="G10" s="114">
        <f t="shared" si="0"/>
        <v>105.13676916361572</v>
      </c>
      <c r="H10" s="128">
        <f t="shared" si="1"/>
        <v>-1238235.2600000007</v>
      </c>
      <c r="I10" s="115">
        <f t="shared" si="2"/>
        <v>356221.7399999993</v>
      </c>
    </row>
    <row r="11" spans="1:9" s="28" customFormat="1" ht="39" customHeight="1">
      <c r="A11" s="15">
        <v>11010100</v>
      </c>
      <c r="B11" s="20" t="s">
        <v>135</v>
      </c>
      <c r="C11" s="38">
        <v>7451200</v>
      </c>
      <c r="D11" s="38">
        <v>5503163</v>
      </c>
      <c r="E11" s="59">
        <v>5918330.29</v>
      </c>
      <c r="F11" s="114">
        <f t="shared" si="3"/>
        <v>79.42788128086751</v>
      </c>
      <c r="G11" s="114">
        <f t="shared" si="0"/>
        <v>107.5441576053626</v>
      </c>
      <c r="H11" s="128">
        <f t="shared" si="1"/>
        <v>-1532869.71</v>
      </c>
      <c r="I11" s="115">
        <f t="shared" si="2"/>
        <v>415167.29000000004</v>
      </c>
    </row>
    <row r="12" spans="1:9" s="28" customFormat="1" ht="66.75" customHeight="1">
      <c r="A12" s="15">
        <v>11010200</v>
      </c>
      <c r="B12" s="20" t="s">
        <v>136</v>
      </c>
      <c r="C12" s="38">
        <v>97000</v>
      </c>
      <c r="D12" s="38">
        <v>79000</v>
      </c>
      <c r="E12" s="59">
        <v>53878.64</v>
      </c>
      <c r="F12" s="114">
        <f t="shared" si="3"/>
        <v>55.54498969072165</v>
      </c>
      <c r="G12" s="114">
        <f t="shared" si="0"/>
        <v>68.20081012658228</v>
      </c>
      <c r="H12" s="128">
        <f t="shared" si="1"/>
        <v>-43121.36</v>
      </c>
      <c r="I12" s="115">
        <f t="shared" si="2"/>
        <v>-25121.36</v>
      </c>
    </row>
    <row r="13" spans="1:9" s="28" customFormat="1" ht="38.25" customHeight="1">
      <c r="A13" s="15">
        <v>11010400</v>
      </c>
      <c r="B13" s="20" t="s">
        <v>137</v>
      </c>
      <c r="C13" s="38">
        <v>328000</v>
      </c>
      <c r="D13" s="38">
        <v>165000</v>
      </c>
      <c r="E13" s="59">
        <v>217203.09</v>
      </c>
      <c r="F13" s="114">
        <f t="shared" si="3"/>
        <v>66.22045426829268</v>
      </c>
      <c r="G13" s="114">
        <f t="shared" si="0"/>
        <v>131.63823636363637</v>
      </c>
      <c r="H13" s="128">
        <f t="shared" si="1"/>
        <v>-110796.91</v>
      </c>
      <c r="I13" s="115">
        <f t="shared" si="2"/>
        <v>52203.09</v>
      </c>
    </row>
    <row r="14" spans="1:9" s="28" customFormat="1" ht="29.25" customHeight="1">
      <c r="A14" s="15">
        <v>11010500</v>
      </c>
      <c r="B14" s="20" t="s">
        <v>138</v>
      </c>
      <c r="C14" s="38">
        <v>653000</v>
      </c>
      <c r="D14" s="38">
        <v>1187580</v>
      </c>
      <c r="E14" s="59">
        <v>1101552.72</v>
      </c>
      <c r="F14" s="114">
        <f t="shared" si="3"/>
        <v>168.69107503828485</v>
      </c>
      <c r="G14" s="114">
        <f t="shared" si="0"/>
        <v>92.75608548476734</v>
      </c>
      <c r="H14" s="128">
        <f t="shared" si="1"/>
        <v>448552.72</v>
      </c>
      <c r="I14" s="115">
        <f t="shared" si="2"/>
        <v>-86027.28000000003</v>
      </c>
    </row>
    <row r="15" spans="1:9" s="32" customFormat="1" ht="15.75">
      <c r="A15" s="117">
        <v>20000000</v>
      </c>
      <c r="B15" s="152" t="s">
        <v>3</v>
      </c>
      <c r="C15" s="174">
        <f>C16+C24+C30</f>
        <v>84300</v>
      </c>
      <c r="D15" s="174">
        <f>D16+D24+D30</f>
        <v>12961</v>
      </c>
      <c r="E15" s="129">
        <f>E16+E24+E30</f>
        <v>8241.39</v>
      </c>
      <c r="F15" s="93">
        <f t="shared" si="3"/>
        <v>9.77626334519573</v>
      </c>
      <c r="G15" s="93">
        <f aca="true" t="shared" si="4" ref="G15:G67">IF(D15&lt;&gt;0,(E15/D15)*100," ")</f>
        <v>63.58606588997762</v>
      </c>
      <c r="H15" s="119">
        <f aca="true" t="shared" si="5" ref="H15:H67">E15-C15</f>
        <v>-76058.61</v>
      </c>
      <c r="I15" s="95">
        <f aca="true" t="shared" si="6" ref="I15:I67">E15-D15</f>
        <v>-4719.610000000001</v>
      </c>
    </row>
    <row r="16" spans="1:9" s="32" customFormat="1" ht="21" customHeight="1">
      <c r="A16" s="117">
        <v>21000000</v>
      </c>
      <c r="B16" s="130" t="s">
        <v>56</v>
      </c>
      <c r="C16" s="174">
        <f>C17</f>
        <v>0</v>
      </c>
      <c r="D16" s="174">
        <f>D17</f>
        <v>0</v>
      </c>
      <c r="E16" s="129">
        <f>E17</f>
        <v>1433</v>
      </c>
      <c r="F16" s="93" t="str">
        <f t="shared" si="3"/>
        <v> </v>
      </c>
      <c r="G16" s="93" t="str">
        <f t="shared" si="4"/>
        <v> </v>
      </c>
      <c r="H16" s="119"/>
      <c r="I16" s="95"/>
    </row>
    <row r="17" spans="1:9" s="28" customFormat="1" ht="13.5" customHeight="1">
      <c r="A17" s="16">
        <v>21080000</v>
      </c>
      <c r="B17" s="22" t="s">
        <v>4</v>
      </c>
      <c r="C17" s="59">
        <f>C22+C23</f>
        <v>0</v>
      </c>
      <c r="D17" s="59">
        <f>D22+D23</f>
        <v>0</v>
      </c>
      <c r="E17" s="59">
        <f>E22+E23</f>
        <v>1433</v>
      </c>
      <c r="F17" s="93" t="str">
        <f t="shared" si="3"/>
        <v> </v>
      </c>
      <c r="G17" s="114" t="str">
        <f t="shared" si="4"/>
        <v> </v>
      </c>
      <c r="H17" s="128">
        <f t="shared" si="5"/>
        <v>1433</v>
      </c>
      <c r="I17" s="115">
        <f t="shared" si="6"/>
        <v>1433</v>
      </c>
    </row>
    <row r="18" spans="1:9" s="30" customFormat="1" ht="14.25" hidden="1">
      <c r="A18" s="17">
        <v>220000</v>
      </c>
      <c r="B18" s="23" t="s">
        <v>5</v>
      </c>
      <c r="C18" s="42"/>
      <c r="D18" s="42"/>
      <c r="E18" s="60"/>
      <c r="F18" s="93" t="str">
        <f t="shared" si="3"/>
        <v> </v>
      </c>
      <c r="G18" s="114" t="str">
        <f t="shared" si="4"/>
        <v> </v>
      </c>
      <c r="H18" s="128">
        <f t="shared" si="5"/>
        <v>0</v>
      </c>
      <c r="I18" s="115">
        <f t="shared" si="6"/>
        <v>0</v>
      </c>
    </row>
    <row r="19" spans="1:9" s="28" customFormat="1" ht="18" customHeight="1" hidden="1">
      <c r="A19" s="15">
        <v>220900</v>
      </c>
      <c r="B19" s="20" t="s">
        <v>6</v>
      </c>
      <c r="C19" s="38"/>
      <c r="D19" s="38"/>
      <c r="E19" s="59"/>
      <c r="F19" s="93" t="str">
        <f t="shared" si="3"/>
        <v> </v>
      </c>
      <c r="G19" s="114" t="str">
        <f t="shared" si="4"/>
        <v> </v>
      </c>
      <c r="H19" s="128">
        <f t="shared" si="5"/>
        <v>0</v>
      </c>
      <c r="I19" s="115">
        <f t="shared" si="6"/>
        <v>0</v>
      </c>
    </row>
    <row r="20" spans="1:9" s="30" customFormat="1" ht="16.5" customHeight="1" hidden="1">
      <c r="A20" s="14">
        <v>230000</v>
      </c>
      <c r="B20" s="21" t="s">
        <v>7</v>
      </c>
      <c r="C20" s="42"/>
      <c r="D20" s="42"/>
      <c r="E20" s="60"/>
      <c r="F20" s="93" t="str">
        <f t="shared" si="3"/>
        <v> </v>
      </c>
      <c r="G20" s="114" t="str">
        <f t="shared" si="4"/>
        <v> </v>
      </c>
      <c r="H20" s="128">
        <f t="shared" si="5"/>
        <v>0</v>
      </c>
      <c r="I20" s="115">
        <f t="shared" si="6"/>
        <v>0</v>
      </c>
    </row>
    <row r="21" spans="1:9" s="28" customFormat="1" ht="19.5" customHeight="1" hidden="1">
      <c r="A21" s="16">
        <v>230300</v>
      </c>
      <c r="B21" s="24" t="s">
        <v>8</v>
      </c>
      <c r="C21" s="38"/>
      <c r="D21" s="38"/>
      <c r="E21" s="59"/>
      <c r="F21" s="93" t="str">
        <f t="shared" si="3"/>
        <v> </v>
      </c>
      <c r="G21" s="114" t="str">
        <f t="shared" si="4"/>
        <v> </v>
      </c>
      <c r="H21" s="128">
        <f t="shared" si="5"/>
        <v>0</v>
      </c>
      <c r="I21" s="115">
        <f t="shared" si="6"/>
        <v>0</v>
      </c>
    </row>
    <row r="22" spans="1:9" s="28" customFormat="1" ht="15" customHeight="1">
      <c r="A22" s="16">
        <v>21080500</v>
      </c>
      <c r="B22" s="22" t="s">
        <v>4</v>
      </c>
      <c r="C22" s="38"/>
      <c r="D22" s="38"/>
      <c r="E22" s="59">
        <v>1382</v>
      </c>
      <c r="F22" s="93" t="str">
        <f t="shared" si="3"/>
        <v> </v>
      </c>
      <c r="G22" s="114" t="str">
        <f t="shared" si="4"/>
        <v> </v>
      </c>
      <c r="H22" s="128"/>
      <c r="I22" s="115"/>
    </row>
    <row r="23" spans="1:9" s="28" customFormat="1" ht="18" customHeight="1">
      <c r="A23" s="16">
        <v>21081100</v>
      </c>
      <c r="B23" s="22" t="s">
        <v>172</v>
      </c>
      <c r="C23" s="38"/>
      <c r="D23" s="38"/>
      <c r="E23" s="59">
        <v>51</v>
      </c>
      <c r="F23" s="93"/>
      <c r="G23" s="114"/>
      <c r="H23" s="128"/>
      <c r="I23" s="115"/>
    </row>
    <row r="24" spans="1:9" s="30" customFormat="1" ht="30" customHeight="1">
      <c r="A24" s="120">
        <v>22000000</v>
      </c>
      <c r="B24" s="131" t="s">
        <v>57</v>
      </c>
      <c r="C24" s="122">
        <f>C25+C27</f>
        <v>4300</v>
      </c>
      <c r="D24" s="122">
        <v>2461</v>
      </c>
      <c r="E24" s="123">
        <v>5502.22</v>
      </c>
      <c r="F24" s="93">
        <f t="shared" si="3"/>
        <v>127.9586046511628</v>
      </c>
      <c r="G24" s="93">
        <f t="shared" si="4"/>
        <v>223.57659488013005</v>
      </c>
      <c r="H24" s="119">
        <f t="shared" si="5"/>
        <v>1202.2200000000003</v>
      </c>
      <c r="I24" s="95">
        <f t="shared" si="6"/>
        <v>3041.2200000000003</v>
      </c>
    </row>
    <row r="25" spans="1:9" s="28" customFormat="1" ht="19.5" customHeight="1">
      <c r="A25" s="15">
        <v>22010000</v>
      </c>
      <c r="B25" s="25" t="s">
        <v>58</v>
      </c>
      <c r="C25" s="59">
        <f>C26</f>
        <v>4300</v>
      </c>
      <c r="D25" s="59">
        <v>2461</v>
      </c>
      <c r="E25" s="59">
        <f>E26</f>
        <v>2461.6</v>
      </c>
      <c r="F25" s="114">
        <f t="shared" si="3"/>
        <v>57.24651162790697</v>
      </c>
      <c r="G25" s="114">
        <f t="shared" si="4"/>
        <v>100.0243803331979</v>
      </c>
      <c r="H25" s="128">
        <f t="shared" si="5"/>
        <v>-1838.4</v>
      </c>
      <c r="I25" s="115">
        <f t="shared" si="6"/>
        <v>0.599999999999909</v>
      </c>
    </row>
    <row r="26" spans="1:9" s="28" customFormat="1" ht="29.25" customHeight="1">
      <c r="A26" s="15">
        <v>22010300</v>
      </c>
      <c r="B26" s="61" t="s">
        <v>59</v>
      </c>
      <c r="C26" s="38">
        <v>4300</v>
      </c>
      <c r="D26" s="38">
        <v>2461</v>
      </c>
      <c r="E26" s="59">
        <v>2461.6</v>
      </c>
      <c r="F26" s="114">
        <f t="shared" si="3"/>
        <v>57.24651162790697</v>
      </c>
      <c r="G26" s="114">
        <f t="shared" si="4"/>
        <v>100.0243803331979</v>
      </c>
      <c r="H26" s="128">
        <f t="shared" si="5"/>
        <v>-1838.4</v>
      </c>
      <c r="I26" s="115">
        <f t="shared" si="6"/>
        <v>0.599999999999909</v>
      </c>
    </row>
    <row r="27" spans="1:9" s="28" customFormat="1" ht="18.75" customHeight="1">
      <c r="A27" s="62">
        <v>22090000</v>
      </c>
      <c r="B27" s="171" t="s">
        <v>6</v>
      </c>
      <c r="C27" s="172">
        <f>C28+C29</f>
        <v>0</v>
      </c>
      <c r="D27" s="172">
        <f>D28+D29</f>
        <v>0</v>
      </c>
      <c r="E27" s="172">
        <v>3040.62</v>
      </c>
      <c r="F27" s="114" t="str">
        <f t="shared" si="3"/>
        <v> </v>
      </c>
      <c r="G27" s="114" t="str">
        <f t="shared" si="4"/>
        <v> </v>
      </c>
      <c r="H27" s="128">
        <f t="shared" si="5"/>
        <v>3040.62</v>
      </c>
      <c r="I27" s="115">
        <f t="shared" si="6"/>
        <v>3040.62</v>
      </c>
    </row>
    <row r="28" spans="1:9" s="28" customFormat="1" ht="40.5" customHeight="1">
      <c r="A28" s="15">
        <v>22090100</v>
      </c>
      <c r="B28" s="61" t="s">
        <v>139</v>
      </c>
      <c r="C28" s="38"/>
      <c r="D28" s="38"/>
      <c r="E28" s="59"/>
      <c r="F28" s="114" t="str">
        <f t="shared" si="3"/>
        <v> </v>
      </c>
      <c r="G28" s="114" t="str">
        <f t="shared" si="4"/>
        <v> </v>
      </c>
      <c r="H28" s="128">
        <f t="shared" si="5"/>
        <v>0</v>
      </c>
      <c r="I28" s="115">
        <f t="shared" si="6"/>
        <v>0</v>
      </c>
    </row>
    <row r="29" spans="1:9" s="28" customFormat="1" ht="42" customHeight="1">
      <c r="A29" s="15">
        <v>22090400</v>
      </c>
      <c r="B29" s="61" t="s">
        <v>173</v>
      </c>
      <c r="C29" s="38"/>
      <c r="D29" s="38"/>
      <c r="E29" s="59">
        <v>3040.62</v>
      </c>
      <c r="F29" s="114" t="str">
        <f t="shared" si="3"/>
        <v> </v>
      </c>
      <c r="G29" s="114" t="str">
        <f t="shared" si="4"/>
        <v> </v>
      </c>
      <c r="H29" s="128">
        <f t="shared" si="5"/>
        <v>3040.62</v>
      </c>
      <c r="I29" s="115">
        <f t="shared" si="6"/>
        <v>3040.62</v>
      </c>
    </row>
    <row r="30" spans="1:9" s="28" customFormat="1" ht="13.5" customHeight="1">
      <c r="A30" s="132">
        <v>2400000</v>
      </c>
      <c r="B30" s="133" t="s">
        <v>9</v>
      </c>
      <c r="C30" s="41">
        <f aca="true" t="shared" si="7" ref="C30:E31">C31</f>
        <v>80000</v>
      </c>
      <c r="D30" s="41">
        <v>10500</v>
      </c>
      <c r="E30" s="67">
        <f t="shared" si="7"/>
        <v>1306.17</v>
      </c>
      <c r="F30" s="114">
        <f t="shared" si="3"/>
        <v>1.6327125000000002</v>
      </c>
      <c r="G30" s="114">
        <f t="shared" si="4"/>
        <v>12.439714285714286</v>
      </c>
      <c r="H30" s="128">
        <f t="shared" si="5"/>
        <v>-78693.83</v>
      </c>
      <c r="I30" s="115">
        <f t="shared" si="6"/>
        <v>-9193.83</v>
      </c>
    </row>
    <row r="31" spans="1:9" s="28" customFormat="1" ht="11.25" customHeight="1">
      <c r="A31" s="15">
        <v>24060000</v>
      </c>
      <c r="B31" s="61" t="s">
        <v>4</v>
      </c>
      <c r="C31" s="91">
        <f t="shared" si="7"/>
        <v>80000</v>
      </c>
      <c r="D31" s="91">
        <v>10500</v>
      </c>
      <c r="E31" s="59">
        <f t="shared" si="7"/>
        <v>1306.17</v>
      </c>
      <c r="F31" s="114">
        <f t="shared" si="3"/>
        <v>1.6327125000000002</v>
      </c>
      <c r="G31" s="114">
        <f t="shared" si="4"/>
        <v>12.439714285714286</v>
      </c>
      <c r="H31" s="128">
        <f t="shared" si="5"/>
        <v>-78693.83</v>
      </c>
      <c r="I31" s="115">
        <f t="shared" si="6"/>
        <v>-9193.83</v>
      </c>
    </row>
    <row r="32" spans="1:9" s="28" customFormat="1" ht="16.5" customHeight="1">
      <c r="A32" s="15">
        <v>24060300</v>
      </c>
      <c r="B32" s="61" t="s">
        <v>4</v>
      </c>
      <c r="C32" s="38">
        <v>80000</v>
      </c>
      <c r="D32" s="38">
        <v>10500</v>
      </c>
      <c r="E32" s="59">
        <v>1306.17</v>
      </c>
      <c r="F32" s="114">
        <f t="shared" si="3"/>
        <v>1.6327125000000002</v>
      </c>
      <c r="G32" s="114">
        <f t="shared" si="4"/>
        <v>12.439714285714286</v>
      </c>
      <c r="H32" s="128">
        <f t="shared" si="5"/>
        <v>-78693.83</v>
      </c>
      <c r="I32" s="115">
        <f t="shared" si="6"/>
        <v>-9193.83</v>
      </c>
    </row>
    <row r="33" spans="1:9" s="32" customFormat="1" ht="28.5" customHeight="1">
      <c r="A33" s="134"/>
      <c r="B33" s="135" t="s">
        <v>42</v>
      </c>
      <c r="C33" s="173">
        <f>C8+C15</f>
        <v>8613500</v>
      </c>
      <c r="D33" s="173">
        <f>D8+D15</f>
        <v>6947704</v>
      </c>
      <c r="E33" s="173">
        <f>E8+E15</f>
        <v>7299206.129999999</v>
      </c>
      <c r="F33" s="114">
        <f t="shared" si="3"/>
        <v>84.74146549021883</v>
      </c>
      <c r="G33" s="93">
        <f t="shared" si="4"/>
        <v>105.05925597866575</v>
      </c>
      <c r="H33" s="119">
        <f t="shared" si="5"/>
        <v>-1314293.870000001</v>
      </c>
      <c r="I33" s="95">
        <f t="shared" si="6"/>
        <v>351502.12999999896</v>
      </c>
    </row>
    <row r="34" spans="1:9" s="29" customFormat="1" ht="15.75" customHeight="1">
      <c r="A34" s="117">
        <v>40000000</v>
      </c>
      <c r="B34" s="136" t="s">
        <v>10</v>
      </c>
      <c r="C34" s="77">
        <f>C35+C37</f>
        <v>65329198</v>
      </c>
      <c r="D34" s="77">
        <f>D35+D37</f>
        <v>52600006</v>
      </c>
      <c r="E34" s="77">
        <f>E35+E37</f>
        <v>50165437.05</v>
      </c>
      <c r="F34" s="114">
        <f t="shared" si="3"/>
        <v>76.788692630208</v>
      </c>
      <c r="G34" s="93">
        <f t="shared" si="4"/>
        <v>95.37154244811302</v>
      </c>
      <c r="H34" s="119">
        <f t="shared" si="5"/>
        <v>-15163760.950000003</v>
      </c>
      <c r="I34" s="95">
        <f t="shared" si="6"/>
        <v>-2434568.950000003</v>
      </c>
    </row>
    <row r="35" spans="1:9" s="28" customFormat="1" ht="13.5" customHeight="1">
      <c r="A35" s="137" t="s">
        <v>60</v>
      </c>
      <c r="B35" s="138" t="s">
        <v>43</v>
      </c>
      <c r="C35" s="41">
        <f>C36</f>
        <v>37594400</v>
      </c>
      <c r="D35" s="41">
        <v>28945200</v>
      </c>
      <c r="E35" s="41">
        <v>28195801</v>
      </c>
      <c r="F35" s="114">
        <f t="shared" si="3"/>
        <v>75.00000265997063</v>
      </c>
      <c r="G35" s="93">
        <f t="shared" si="4"/>
        <v>97.41097314926137</v>
      </c>
      <c r="H35" s="119">
        <f t="shared" si="5"/>
        <v>-9398599</v>
      </c>
      <c r="I35" s="95">
        <f t="shared" si="6"/>
        <v>-749399</v>
      </c>
    </row>
    <row r="36" spans="1:9" s="28" customFormat="1" ht="25.5" customHeight="1">
      <c r="A36" s="18" t="s">
        <v>61</v>
      </c>
      <c r="B36" s="26" t="s">
        <v>62</v>
      </c>
      <c r="C36" s="38">
        <v>37594400</v>
      </c>
      <c r="D36" s="38">
        <v>28945200</v>
      </c>
      <c r="E36" s="38">
        <v>28195801</v>
      </c>
      <c r="F36" s="114">
        <f aca="true" t="shared" si="8" ref="F36:F67">IF(C36&lt;&gt;0,(E36/C36)*100," ")</f>
        <v>75.00000265997063</v>
      </c>
      <c r="G36" s="114">
        <f t="shared" si="4"/>
        <v>97.41097314926137</v>
      </c>
      <c r="H36" s="128">
        <f t="shared" si="5"/>
        <v>-9398599</v>
      </c>
      <c r="I36" s="95">
        <f t="shared" si="6"/>
        <v>-749399</v>
      </c>
    </row>
    <row r="37" spans="1:9" s="28" customFormat="1" ht="14.25" customHeight="1">
      <c r="A37" s="62">
        <v>41030000</v>
      </c>
      <c r="B37" s="53" t="s">
        <v>44</v>
      </c>
      <c r="C37" s="63">
        <f>C38+C39+C40+C41+C42+C43+C44</f>
        <v>27734798</v>
      </c>
      <c r="D37" s="63">
        <f>D38+D39+D40+D41+D42+D43+D44</f>
        <v>23654806</v>
      </c>
      <c r="E37" s="63">
        <f>E38+E39+E40+E41+E42+E43+E44</f>
        <v>21969636.05</v>
      </c>
      <c r="F37" s="124">
        <f t="shared" si="8"/>
        <v>79.21325423029943</v>
      </c>
      <c r="G37" s="93">
        <f t="shared" si="4"/>
        <v>92.87599336050357</v>
      </c>
      <c r="H37" s="119">
        <f t="shared" si="5"/>
        <v>-5765161.949999999</v>
      </c>
      <c r="I37" s="95">
        <f t="shared" si="6"/>
        <v>-1685169.9499999993</v>
      </c>
    </row>
    <row r="38" spans="1:9" s="28" customFormat="1" ht="48.75" customHeight="1">
      <c r="A38" s="15">
        <v>41030600</v>
      </c>
      <c r="B38" s="65" t="s">
        <v>63</v>
      </c>
      <c r="C38" s="43">
        <v>22873619</v>
      </c>
      <c r="D38" s="43">
        <v>17928543</v>
      </c>
      <c r="E38" s="64">
        <v>17010270</v>
      </c>
      <c r="F38" s="114">
        <f t="shared" si="8"/>
        <v>74.36632567850326</v>
      </c>
      <c r="G38" s="114">
        <f t="shared" si="4"/>
        <v>94.87815044423856</v>
      </c>
      <c r="H38" s="128">
        <f t="shared" si="5"/>
        <v>-5863349</v>
      </c>
      <c r="I38" s="115">
        <f t="shared" si="6"/>
        <v>-918273</v>
      </c>
    </row>
    <row r="39" spans="1:9" s="28" customFormat="1" ht="78.75" customHeight="1">
      <c r="A39" s="15">
        <v>41030800</v>
      </c>
      <c r="B39" s="65" t="s">
        <v>64</v>
      </c>
      <c r="C39" s="43">
        <v>1668000</v>
      </c>
      <c r="D39" s="43">
        <v>1507848</v>
      </c>
      <c r="E39" s="64">
        <v>1376590</v>
      </c>
      <c r="F39" s="114">
        <f t="shared" si="8"/>
        <v>82.52937649880096</v>
      </c>
      <c r="G39" s="114">
        <f t="shared" si="4"/>
        <v>91.29501116823447</v>
      </c>
      <c r="H39" s="128">
        <f t="shared" si="5"/>
        <v>-291410</v>
      </c>
      <c r="I39" s="115">
        <f t="shared" si="6"/>
        <v>-131258</v>
      </c>
    </row>
    <row r="40" spans="1:9" s="28" customFormat="1" ht="133.5" customHeight="1">
      <c r="A40" s="15">
        <v>41030900</v>
      </c>
      <c r="B40" s="65" t="s">
        <v>65</v>
      </c>
      <c r="C40" s="43">
        <v>339102</v>
      </c>
      <c r="D40" s="43">
        <v>305683</v>
      </c>
      <c r="E40" s="64">
        <v>290425</v>
      </c>
      <c r="F40" s="114">
        <f t="shared" si="8"/>
        <v>85.64532205649039</v>
      </c>
      <c r="G40" s="114">
        <f t="shared" si="4"/>
        <v>95.00855461376655</v>
      </c>
      <c r="H40" s="128">
        <f t="shared" si="5"/>
        <v>-48677</v>
      </c>
      <c r="I40" s="115">
        <f t="shared" si="6"/>
        <v>-15258</v>
      </c>
    </row>
    <row r="41" spans="1:9" s="28" customFormat="1" ht="55.5" customHeight="1">
      <c r="A41" s="15">
        <v>41031000</v>
      </c>
      <c r="B41" s="65" t="s">
        <v>66</v>
      </c>
      <c r="C41" s="43">
        <v>1207700</v>
      </c>
      <c r="D41" s="43">
        <v>852554</v>
      </c>
      <c r="E41" s="64">
        <v>735878.05</v>
      </c>
      <c r="F41" s="114">
        <f t="shared" si="8"/>
        <v>60.93218928541857</v>
      </c>
      <c r="G41" s="114">
        <f t="shared" si="4"/>
        <v>86.31453843392912</v>
      </c>
      <c r="H41" s="128">
        <f t="shared" si="5"/>
        <v>-471821.94999999995</v>
      </c>
      <c r="I41" s="115">
        <f t="shared" si="6"/>
        <v>-116675.94999999995</v>
      </c>
    </row>
    <row r="42" spans="1:9" s="28" customFormat="1" ht="40.5" customHeight="1">
      <c r="A42" s="15">
        <v>41034800</v>
      </c>
      <c r="B42" s="65" t="s">
        <v>140</v>
      </c>
      <c r="C42" s="43"/>
      <c r="D42" s="43">
        <v>34507</v>
      </c>
      <c r="E42" s="64">
        <v>34507</v>
      </c>
      <c r="F42" s="114" t="str">
        <f t="shared" si="8"/>
        <v> </v>
      </c>
      <c r="G42" s="114">
        <f t="shared" si="4"/>
        <v>100</v>
      </c>
      <c r="H42" s="128">
        <f t="shared" si="5"/>
        <v>34507</v>
      </c>
      <c r="I42" s="115">
        <f t="shared" si="6"/>
        <v>0</v>
      </c>
    </row>
    <row r="43" spans="1:9" s="28" customFormat="1" ht="66.75" customHeight="1">
      <c r="A43" s="15">
        <v>41035800</v>
      </c>
      <c r="B43" s="65" t="s">
        <v>68</v>
      </c>
      <c r="C43" s="43">
        <v>1247867</v>
      </c>
      <c r="D43" s="43">
        <v>877670</v>
      </c>
      <c r="E43" s="64">
        <v>815417</v>
      </c>
      <c r="F43" s="114">
        <f t="shared" si="8"/>
        <v>65.34486447674311</v>
      </c>
      <c r="G43" s="114">
        <f t="shared" si="4"/>
        <v>92.9070151651532</v>
      </c>
      <c r="H43" s="128">
        <f t="shared" si="5"/>
        <v>-432450</v>
      </c>
      <c r="I43" s="115">
        <f t="shared" si="6"/>
        <v>-62253</v>
      </c>
    </row>
    <row r="44" spans="1:9" s="28" customFormat="1" ht="14.25" customHeight="1">
      <c r="A44" s="15">
        <v>41035000</v>
      </c>
      <c r="B44" s="66" t="s">
        <v>67</v>
      </c>
      <c r="C44" s="43">
        <v>398510</v>
      </c>
      <c r="D44" s="43">
        <v>2148001</v>
      </c>
      <c r="E44" s="64">
        <v>1706549</v>
      </c>
      <c r="F44" s="114">
        <f t="shared" si="8"/>
        <v>428.2324157486638</v>
      </c>
      <c r="G44" s="114">
        <f t="shared" si="4"/>
        <v>79.44824048033497</v>
      </c>
      <c r="H44" s="128">
        <f t="shared" si="5"/>
        <v>1308039</v>
      </c>
      <c r="I44" s="115">
        <f t="shared" si="6"/>
        <v>-441452</v>
      </c>
    </row>
    <row r="45" spans="1:9" s="6" customFormat="1" ht="17.25" customHeight="1" thickBot="1">
      <c r="A45" s="139"/>
      <c r="B45" s="140" t="s">
        <v>30</v>
      </c>
      <c r="C45" s="125">
        <f aca="true" t="shared" si="9" ref="C45:H45">C33+C34</f>
        <v>73942698</v>
      </c>
      <c r="D45" s="141">
        <f t="shared" si="9"/>
        <v>59547710</v>
      </c>
      <c r="E45" s="141">
        <f t="shared" si="9"/>
        <v>57464643.17999999</v>
      </c>
      <c r="F45" s="124">
        <f t="shared" si="8"/>
        <v>77.71510201047843</v>
      </c>
      <c r="G45" s="93">
        <f t="shared" si="4"/>
        <v>96.50185234663094</v>
      </c>
      <c r="H45" s="125">
        <f t="shared" si="9"/>
        <v>-16478054.820000004</v>
      </c>
      <c r="I45" s="95">
        <f t="shared" si="6"/>
        <v>-2083066.8200000077</v>
      </c>
    </row>
    <row r="46" spans="1:9" s="6" customFormat="1" ht="18.75" customHeight="1" thickBot="1">
      <c r="A46" s="27"/>
      <c r="B46" s="46" t="s">
        <v>45</v>
      </c>
      <c r="C46" s="74">
        <f>C47</f>
        <v>0</v>
      </c>
      <c r="D46" s="74">
        <f>D47</f>
        <v>905059.64</v>
      </c>
      <c r="E46" s="74">
        <f>E47</f>
        <v>905059.64</v>
      </c>
      <c r="F46" s="93" t="str">
        <f t="shared" si="8"/>
        <v> </v>
      </c>
      <c r="G46" s="93">
        <f t="shared" si="4"/>
        <v>100</v>
      </c>
      <c r="H46" s="119">
        <f t="shared" si="5"/>
        <v>905059.64</v>
      </c>
      <c r="I46" s="95">
        <f t="shared" si="6"/>
        <v>0</v>
      </c>
    </row>
    <row r="47" spans="1:9" s="6" customFormat="1" ht="18.75" customHeight="1" thickBot="1">
      <c r="A47" s="27"/>
      <c r="B47" s="26" t="s">
        <v>158</v>
      </c>
      <c r="C47" s="74"/>
      <c r="D47" s="74">
        <v>905059.64</v>
      </c>
      <c r="E47" s="73">
        <v>905059.64</v>
      </c>
      <c r="F47" s="93" t="str">
        <f t="shared" si="8"/>
        <v> </v>
      </c>
      <c r="G47" s="93">
        <f t="shared" si="4"/>
        <v>100</v>
      </c>
      <c r="H47" s="119">
        <f t="shared" si="5"/>
        <v>905059.64</v>
      </c>
      <c r="I47" s="95">
        <f t="shared" si="6"/>
        <v>0</v>
      </c>
    </row>
    <row r="48" spans="1:9" s="6" customFormat="1" ht="29.25" customHeight="1" thickBot="1">
      <c r="A48" s="186" t="s">
        <v>154</v>
      </c>
      <c r="B48" s="26" t="s">
        <v>155</v>
      </c>
      <c r="C48" s="47"/>
      <c r="D48" s="74">
        <v>26049107</v>
      </c>
      <c r="E48" s="73">
        <v>26049107</v>
      </c>
      <c r="F48" s="93" t="str">
        <f t="shared" si="8"/>
        <v> </v>
      </c>
      <c r="G48" s="93">
        <f t="shared" si="4"/>
        <v>100</v>
      </c>
      <c r="H48" s="119">
        <f t="shared" si="5"/>
        <v>26049107</v>
      </c>
      <c r="I48" s="95">
        <f t="shared" si="6"/>
        <v>0</v>
      </c>
    </row>
    <row r="49" spans="1:9" s="6" customFormat="1" ht="32.25" customHeight="1" thickBot="1">
      <c r="A49" s="139"/>
      <c r="B49" s="104" t="s">
        <v>39</v>
      </c>
      <c r="C49" s="125">
        <f>C46+C45</f>
        <v>73942698</v>
      </c>
      <c r="D49" s="125">
        <f>D46+D45+D48</f>
        <v>86501876.64</v>
      </c>
      <c r="E49" s="125">
        <f>E46+E45+E48</f>
        <v>84418809.82</v>
      </c>
      <c r="F49" s="125"/>
      <c r="G49" s="93">
        <f t="shared" si="4"/>
        <v>97.59188251063127</v>
      </c>
      <c r="H49" s="125">
        <f>H46+H45</f>
        <v>-15572995.180000003</v>
      </c>
      <c r="I49" s="125">
        <f>I46+I45</f>
        <v>-2083066.8200000077</v>
      </c>
    </row>
    <row r="50" spans="1:9" s="7" customFormat="1" ht="17.25" customHeight="1" thickBot="1">
      <c r="A50" s="142" t="s">
        <v>46</v>
      </c>
      <c r="B50" s="143"/>
      <c r="C50" s="54"/>
      <c r="D50" s="54"/>
      <c r="E50" s="54"/>
      <c r="F50" s="93" t="str">
        <f t="shared" si="8"/>
        <v> </v>
      </c>
      <c r="G50" s="93" t="str">
        <f t="shared" si="4"/>
        <v> </v>
      </c>
      <c r="H50" s="119">
        <f t="shared" si="5"/>
        <v>0</v>
      </c>
      <c r="I50" s="95">
        <f t="shared" si="6"/>
        <v>0</v>
      </c>
    </row>
    <row r="51" spans="1:9" ht="21" customHeight="1">
      <c r="A51" s="58">
        <v>25000000</v>
      </c>
      <c r="B51" s="138" t="s">
        <v>29</v>
      </c>
      <c r="C51" s="41">
        <f>C52+C56</f>
        <v>74563</v>
      </c>
      <c r="D51" s="41">
        <f>D52+D56</f>
        <v>784207</v>
      </c>
      <c r="E51" s="67">
        <f>E52+E56</f>
        <v>784204.39</v>
      </c>
      <c r="F51" s="93">
        <f t="shared" si="8"/>
        <v>1051.73395651999</v>
      </c>
      <c r="G51" s="93">
        <f t="shared" si="4"/>
        <v>99.99966717971148</v>
      </c>
      <c r="H51" s="126">
        <f t="shared" si="5"/>
        <v>709641.39</v>
      </c>
      <c r="I51" s="127">
        <f t="shared" si="6"/>
        <v>-2.60999999998603</v>
      </c>
    </row>
    <row r="52" spans="1:9" ht="25.5" customHeight="1">
      <c r="A52" s="58">
        <v>25010000</v>
      </c>
      <c r="B52" s="138" t="s">
        <v>69</v>
      </c>
      <c r="C52" s="41">
        <f>C53+C54+C55</f>
        <v>74563</v>
      </c>
      <c r="D52" s="41">
        <f>D53+D54+D55</f>
        <v>68484</v>
      </c>
      <c r="E52" s="67">
        <f>E53+E54+E55</f>
        <v>68482.06999999999</v>
      </c>
      <c r="F52" s="93">
        <f t="shared" si="8"/>
        <v>91.84457438676019</v>
      </c>
      <c r="G52" s="93">
        <f t="shared" si="4"/>
        <v>99.99718182349162</v>
      </c>
      <c r="H52" s="126">
        <f t="shared" si="5"/>
        <v>-6080.930000000008</v>
      </c>
      <c r="I52" s="127">
        <f t="shared" si="6"/>
        <v>-1.930000000007567</v>
      </c>
    </row>
    <row r="53" spans="1:9" ht="25.5" customHeight="1">
      <c r="A53" s="2">
        <v>25010100</v>
      </c>
      <c r="B53" s="71" t="s">
        <v>70</v>
      </c>
      <c r="C53" s="38">
        <v>62000</v>
      </c>
      <c r="D53" s="38">
        <v>39275</v>
      </c>
      <c r="E53" s="59">
        <v>39274.42</v>
      </c>
      <c r="F53" s="114">
        <f t="shared" si="8"/>
        <v>63.345838709677416</v>
      </c>
      <c r="G53" s="93">
        <f t="shared" si="4"/>
        <v>99.99852323360916</v>
      </c>
      <c r="H53" s="128">
        <f t="shared" si="5"/>
        <v>-22725.58</v>
      </c>
      <c r="I53" s="115">
        <f t="shared" si="6"/>
        <v>-0.5800000000017462</v>
      </c>
    </row>
    <row r="54" spans="1:9" ht="21.75" customHeight="1">
      <c r="A54" s="2">
        <v>25010300</v>
      </c>
      <c r="B54" s="71" t="s">
        <v>71</v>
      </c>
      <c r="C54" s="38">
        <v>12563</v>
      </c>
      <c r="D54" s="38">
        <v>15009</v>
      </c>
      <c r="E54" s="59">
        <v>15008.35</v>
      </c>
      <c r="F54" s="114">
        <f t="shared" si="8"/>
        <v>119.46469792247075</v>
      </c>
      <c r="G54" s="93">
        <f t="shared" si="4"/>
        <v>99.9956692651076</v>
      </c>
      <c r="H54" s="128">
        <f t="shared" si="5"/>
        <v>2445.3500000000004</v>
      </c>
      <c r="I54" s="115">
        <f t="shared" si="6"/>
        <v>-0.6499999999996362</v>
      </c>
    </row>
    <row r="55" spans="1:9" ht="25.5" customHeight="1">
      <c r="A55" s="2">
        <v>25010400</v>
      </c>
      <c r="B55" s="85" t="s">
        <v>72</v>
      </c>
      <c r="C55" s="38"/>
      <c r="D55" s="38">
        <v>14200</v>
      </c>
      <c r="E55" s="59">
        <v>14199.3</v>
      </c>
      <c r="F55" s="114" t="str">
        <f t="shared" si="8"/>
        <v> </v>
      </c>
      <c r="G55" s="93">
        <f t="shared" si="4"/>
        <v>99.9950704225352</v>
      </c>
      <c r="H55" s="128">
        <f t="shared" si="5"/>
        <v>14199.3</v>
      </c>
      <c r="I55" s="115">
        <f t="shared" si="6"/>
        <v>-0.7000000000007276</v>
      </c>
    </row>
    <row r="56" spans="1:9" ht="24.75" customHeight="1">
      <c r="A56" s="58">
        <v>25020000</v>
      </c>
      <c r="B56" s="145" t="s">
        <v>75</v>
      </c>
      <c r="C56" s="146">
        <f>C57+C58</f>
        <v>0</v>
      </c>
      <c r="D56" s="41">
        <f>D57+D58</f>
        <v>715723</v>
      </c>
      <c r="E56" s="67">
        <f>E57+E58</f>
        <v>715722.3200000001</v>
      </c>
      <c r="F56" s="114" t="str">
        <f t="shared" si="8"/>
        <v> </v>
      </c>
      <c r="G56" s="93">
        <f t="shared" si="4"/>
        <v>99.99990499117676</v>
      </c>
      <c r="H56" s="126">
        <f t="shared" si="5"/>
        <v>715722.3200000001</v>
      </c>
      <c r="I56" s="127">
        <f t="shared" si="6"/>
        <v>-0.6799999999348074</v>
      </c>
    </row>
    <row r="57" spans="1:9" ht="18" customHeight="1">
      <c r="A57" s="2">
        <v>25020100</v>
      </c>
      <c r="B57" s="71" t="s">
        <v>73</v>
      </c>
      <c r="C57" s="38"/>
      <c r="D57" s="38">
        <v>524702</v>
      </c>
      <c r="E57" s="59">
        <v>524702</v>
      </c>
      <c r="F57" s="114" t="str">
        <f t="shared" si="8"/>
        <v> </v>
      </c>
      <c r="G57" s="114">
        <f t="shared" si="4"/>
        <v>100</v>
      </c>
      <c r="H57" s="128">
        <f t="shared" si="5"/>
        <v>524702</v>
      </c>
      <c r="I57" s="115">
        <f t="shared" si="6"/>
        <v>0</v>
      </c>
    </row>
    <row r="58" spans="1:9" ht="44.25" customHeight="1">
      <c r="A58" s="68">
        <v>25020200</v>
      </c>
      <c r="B58" s="71" t="s">
        <v>74</v>
      </c>
      <c r="C58" s="38"/>
      <c r="D58" s="69">
        <v>191021</v>
      </c>
      <c r="E58" s="70">
        <v>191020.32</v>
      </c>
      <c r="F58" s="114" t="str">
        <f t="shared" si="8"/>
        <v> </v>
      </c>
      <c r="G58" s="114">
        <f t="shared" si="4"/>
        <v>99.99964401819696</v>
      </c>
      <c r="H58" s="128">
        <f t="shared" si="5"/>
        <v>191020.32</v>
      </c>
      <c r="I58" s="115">
        <f t="shared" si="6"/>
        <v>-0.6799999999930151</v>
      </c>
    </row>
    <row r="59" spans="1:9" ht="21.75" customHeight="1">
      <c r="A59" s="58">
        <v>40000000</v>
      </c>
      <c r="B59" s="144" t="s">
        <v>10</v>
      </c>
      <c r="C59" s="41">
        <f>C61+C60</f>
        <v>414400</v>
      </c>
      <c r="D59" s="41">
        <f>D61+D60</f>
        <v>1176389</v>
      </c>
      <c r="E59" s="41">
        <f>E61+E60</f>
        <v>994725.7</v>
      </c>
      <c r="F59" s="114">
        <f t="shared" si="8"/>
        <v>240.03998552123548</v>
      </c>
      <c r="G59" s="93">
        <f t="shared" si="4"/>
        <v>84.55754856599305</v>
      </c>
      <c r="H59" s="126">
        <f t="shared" si="5"/>
        <v>580325.7</v>
      </c>
      <c r="I59" s="127">
        <f t="shared" si="6"/>
        <v>-181663.30000000005</v>
      </c>
    </row>
    <row r="60" spans="1:9" ht="44.25" customHeight="1">
      <c r="A60" s="106">
        <v>41034400</v>
      </c>
      <c r="B60" s="65" t="s">
        <v>141</v>
      </c>
      <c r="C60" s="105">
        <v>414400</v>
      </c>
      <c r="D60" s="105">
        <v>297200</v>
      </c>
      <c r="E60" s="201">
        <v>225599.7</v>
      </c>
      <c r="F60" s="114">
        <f t="shared" si="8"/>
        <v>54.44008204633205</v>
      </c>
      <c r="G60" s="93">
        <f t="shared" si="4"/>
        <v>75.90837819650068</v>
      </c>
      <c r="H60" s="126">
        <f t="shared" si="5"/>
        <v>-188800.3</v>
      </c>
      <c r="I60" s="127">
        <f t="shared" si="6"/>
        <v>-71600.29999999999</v>
      </c>
    </row>
    <row r="61" spans="1:9" ht="16.5" customHeight="1">
      <c r="A61" s="2">
        <v>41035000</v>
      </c>
      <c r="B61" s="71" t="s">
        <v>67</v>
      </c>
      <c r="C61" s="38"/>
      <c r="D61" s="38">
        <v>879189</v>
      </c>
      <c r="E61" s="59">
        <v>769126</v>
      </c>
      <c r="F61" s="114" t="str">
        <f t="shared" si="8"/>
        <v> </v>
      </c>
      <c r="G61" s="124">
        <f t="shared" si="4"/>
        <v>87.48130379247237</v>
      </c>
      <c r="H61" s="126">
        <f t="shared" si="5"/>
        <v>769126</v>
      </c>
      <c r="I61" s="127">
        <f t="shared" si="6"/>
        <v>-110063</v>
      </c>
    </row>
    <row r="62" spans="1:9" ht="15">
      <c r="A62" s="2"/>
      <c r="B62" s="46" t="s">
        <v>47</v>
      </c>
      <c r="C62" s="40">
        <f>C51+C59</f>
        <v>488963</v>
      </c>
      <c r="D62" s="72">
        <f aca="true" t="shared" si="10" ref="D62:I62">D51+D59</f>
        <v>1960596</v>
      </c>
      <c r="E62" s="72">
        <f t="shared" si="10"/>
        <v>1778930.0899999999</v>
      </c>
      <c r="F62" s="151">
        <f t="shared" si="8"/>
        <v>363.8169125271237</v>
      </c>
      <c r="G62" s="124">
        <f t="shared" si="4"/>
        <v>90.73414869764092</v>
      </c>
      <c r="H62" s="72">
        <f t="shared" si="10"/>
        <v>1289967.0899999999</v>
      </c>
      <c r="I62" s="72">
        <f t="shared" si="10"/>
        <v>-181665.91000000003</v>
      </c>
    </row>
    <row r="63" spans="1:9" ht="18.75" customHeight="1">
      <c r="A63" s="2"/>
      <c r="B63" s="45" t="s">
        <v>55</v>
      </c>
      <c r="C63" s="72"/>
      <c r="D63" s="72">
        <v>252797.89</v>
      </c>
      <c r="E63" s="67">
        <v>252797.89</v>
      </c>
      <c r="F63" s="93" t="str">
        <f t="shared" si="8"/>
        <v> </v>
      </c>
      <c r="G63" s="124">
        <f t="shared" si="4"/>
        <v>100</v>
      </c>
      <c r="H63" s="119">
        <f t="shared" si="5"/>
        <v>252797.89</v>
      </c>
      <c r="I63" s="95">
        <f t="shared" si="6"/>
        <v>0</v>
      </c>
    </row>
    <row r="64" spans="1:9" ht="18.75" customHeight="1">
      <c r="A64" s="2">
        <v>208400</v>
      </c>
      <c r="B64" s="84" t="s">
        <v>122</v>
      </c>
      <c r="C64" s="38"/>
      <c r="D64" s="38">
        <v>68501</v>
      </c>
      <c r="E64" s="59">
        <v>68501</v>
      </c>
      <c r="F64" s="124" t="str">
        <f>IF(C64&lt;&gt;0,(E64/C64)*100," ")</f>
        <v> </v>
      </c>
      <c r="G64" s="124">
        <f t="shared" si="4"/>
        <v>100</v>
      </c>
      <c r="H64" s="126">
        <f>E64-C64</f>
        <v>68501</v>
      </c>
      <c r="I64" s="127">
        <f>E64-D64</f>
        <v>0</v>
      </c>
    </row>
    <row r="65" spans="1:9" ht="16.5" customHeight="1">
      <c r="A65" s="2"/>
      <c r="B65" s="45" t="s">
        <v>40</v>
      </c>
      <c r="C65" s="40">
        <f>C62+C63+C64</f>
        <v>488963</v>
      </c>
      <c r="D65" s="40">
        <f>D62+D63+D64</f>
        <v>2281894.89</v>
      </c>
      <c r="E65" s="72">
        <f>E62+E63+E64</f>
        <v>2100228.98</v>
      </c>
      <c r="F65" s="124">
        <f>IF(C65&lt;&gt;0,(E65/C65)*100," ")</f>
        <v>429.52717894810036</v>
      </c>
      <c r="G65" s="124">
        <f t="shared" si="4"/>
        <v>92.03881340914873</v>
      </c>
      <c r="H65" s="40">
        <f>H62+H63+H64</f>
        <v>1611265.98</v>
      </c>
      <c r="I65" s="40">
        <f>I62+I63+I64</f>
        <v>-181665.91000000003</v>
      </c>
    </row>
    <row r="66" spans="1:9" ht="17.25" customHeight="1">
      <c r="A66" s="2"/>
      <c r="B66" s="45" t="s">
        <v>48</v>
      </c>
      <c r="C66" s="40">
        <f>C62+C45</f>
        <v>74431661</v>
      </c>
      <c r="D66" s="40">
        <f>D62+D45</f>
        <v>61508306</v>
      </c>
      <c r="E66" s="40">
        <f>E62+E45</f>
        <v>59243573.269999996</v>
      </c>
      <c r="F66" s="93">
        <f t="shared" si="8"/>
        <v>79.59458713409606</v>
      </c>
      <c r="G66" s="124">
        <f t="shared" si="4"/>
        <v>96.31800503496225</v>
      </c>
      <c r="H66" s="40">
        <f>H63+H64+H65</f>
        <v>1932564.87</v>
      </c>
      <c r="I66" s="40">
        <f>I63+I64+I65</f>
        <v>-181665.91000000003</v>
      </c>
    </row>
    <row r="67" spans="1:9" ht="18">
      <c r="A67" s="106"/>
      <c r="B67" s="147" t="s">
        <v>49</v>
      </c>
      <c r="C67" s="110">
        <f>C65+C49</f>
        <v>74431661</v>
      </c>
      <c r="D67" s="110">
        <f>D65+D49</f>
        <v>88783771.53</v>
      </c>
      <c r="E67" s="110">
        <f>E65+E49</f>
        <v>86519038.8</v>
      </c>
      <c r="F67" s="93">
        <f t="shared" si="8"/>
        <v>116.2395647733832</v>
      </c>
      <c r="G67" s="124">
        <f t="shared" si="4"/>
        <v>97.44915913012915</v>
      </c>
      <c r="H67" s="119">
        <f t="shared" si="5"/>
        <v>12087377.799999997</v>
      </c>
      <c r="I67" s="95">
        <f t="shared" si="6"/>
        <v>-2264732.730000004</v>
      </c>
    </row>
    <row r="68" spans="2:9" ht="15">
      <c r="B68" s="175" t="s">
        <v>145</v>
      </c>
      <c r="C68" s="175"/>
      <c r="D68" s="175"/>
      <c r="E68" s="175"/>
      <c r="F68" s="175"/>
      <c r="G68" s="175"/>
      <c r="H68" s="175"/>
      <c r="I68" s="175" t="s">
        <v>146</v>
      </c>
    </row>
  </sheetData>
  <mergeCells count="8">
    <mergeCell ref="G1:H1"/>
    <mergeCell ref="H4:I4"/>
    <mergeCell ref="A4:B6"/>
    <mergeCell ref="F5:G5"/>
    <mergeCell ref="D5:D6"/>
    <mergeCell ref="E5:E6"/>
    <mergeCell ref="C5:C6"/>
    <mergeCell ref="A1:E1"/>
  </mergeCells>
  <printOptions/>
  <pageMargins left="0.44" right="0.25" top="0.08" bottom="0.26" header="0.09" footer="0.26"/>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xl/worksheets/sheet2.xml><?xml version="1.0" encoding="utf-8"?>
<worksheet xmlns="http://schemas.openxmlformats.org/spreadsheetml/2006/main" xmlns:r="http://schemas.openxmlformats.org/officeDocument/2006/relationships">
  <dimension ref="A1:I108"/>
  <sheetViews>
    <sheetView tabSelected="1" zoomScale="80" zoomScaleNormal="80" workbookViewId="0" topLeftCell="A82">
      <selection activeCell="D103" sqref="D103"/>
    </sheetView>
  </sheetViews>
  <sheetFormatPr defaultColWidth="9.00390625" defaultRowHeight="12.75"/>
  <cols>
    <col min="1" max="1" width="9.875" style="1" customWidth="1"/>
    <col min="2" max="2" width="64.00390625" style="1" customWidth="1"/>
    <col min="3" max="3" width="16.25390625" style="1" customWidth="1"/>
    <col min="4" max="4" width="14.875" style="1" customWidth="1"/>
    <col min="5" max="5" width="14.75390625" style="33" customWidth="1"/>
    <col min="6" max="6" width="14.625" style="4" customWidth="1"/>
    <col min="7" max="7" width="15.00390625" style="4" customWidth="1"/>
    <col min="8" max="8" width="14.75390625" style="4" customWidth="1"/>
    <col min="9" max="9" width="16.00390625" style="4" customWidth="1"/>
    <col min="10" max="16384" width="9.125" style="1" customWidth="1"/>
  </cols>
  <sheetData>
    <row r="1" spans="1:9" ht="13.5" customHeight="1" thickBot="1">
      <c r="A1" s="215" t="s">
        <v>31</v>
      </c>
      <c r="B1" s="216"/>
      <c r="C1" s="49" t="s">
        <v>148</v>
      </c>
      <c r="D1" s="3"/>
      <c r="E1" s="34"/>
      <c r="F1" s="9"/>
      <c r="G1" s="10"/>
      <c r="H1" s="213"/>
      <c r="I1" s="214"/>
    </row>
    <row r="2" spans="1:9" ht="18.75" customHeight="1">
      <c r="A2" s="216"/>
      <c r="B2" s="216"/>
      <c r="C2" s="221" t="s">
        <v>147</v>
      </c>
      <c r="D2" s="219" t="s">
        <v>159</v>
      </c>
      <c r="E2" s="219" t="s">
        <v>175</v>
      </c>
      <c r="F2" s="217" t="s">
        <v>1</v>
      </c>
      <c r="G2" s="218"/>
      <c r="H2" s="11" t="s">
        <v>28</v>
      </c>
      <c r="I2" s="12"/>
    </row>
    <row r="3" spans="1:9" ht="63" customHeight="1">
      <c r="A3" s="216"/>
      <c r="B3" s="216"/>
      <c r="C3" s="222"/>
      <c r="D3" s="220"/>
      <c r="E3" s="220"/>
      <c r="F3" s="13" t="s">
        <v>149</v>
      </c>
      <c r="G3" s="13" t="s">
        <v>150</v>
      </c>
      <c r="H3" s="13" t="s">
        <v>149</v>
      </c>
      <c r="I3" s="13" t="s">
        <v>150</v>
      </c>
    </row>
    <row r="4" spans="1:9" s="5" customFormat="1" ht="20.25" customHeight="1">
      <c r="A4" s="92">
        <v>10116</v>
      </c>
      <c r="B4" s="87" t="s">
        <v>36</v>
      </c>
      <c r="C4" s="39">
        <v>622660</v>
      </c>
      <c r="D4" s="39">
        <v>797002</v>
      </c>
      <c r="E4" s="76">
        <v>698367.83</v>
      </c>
      <c r="F4" s="93">
        <f aca="true" t="shared" si="0" ref="F4:F18">IF(C4&lt;&gt;0,(E4/C4)*100," ")</f>
        <v>112.15877525455305</v>
      </c>
      <c r="G4" s="93">
        <f>IF(D4&lt;&gt;0,(E4/D4)*100," ")</f>
        <v>87.62435100539271</v>
      </c>
      <c r="H4" s="94">
        <f>E4-C4</f>
        <v>75707.82999999996</v>
      </c>
      <c r="I4" s="95">
        <f>E4-D4</f>
        <v>-98634.17000000004</v>
      </c>
    </row>
    <row r="5" spans="1:9" s="5" customFormat="1" ht="15" hidden="1">
      <c r="A5" s="96" t="s">
        <v>11</v>
      </c>
      <c r="B5" s="97" t="s">
        <v>12</v>
      </c>
      <c r="C5" s="39"/>
      <c r="D5" s="39"/>
      <c r="E5" s="39"/>
      <c r="F5" s="93" t="str">
        <f t="shared" si="0"/>
        <v> </v>
      </c>
      <c r="G5" s="93" t="str">
        <f>IF(D5&lt;&gt;0,(E5/D5)*100," ")</f>
        <v> </v>
      </c>
      <c r="H5" s="94">
        <f aca="true" t="shared" si="1" ref="H5:H104">E5-C5</f>
        <v>0</v>
      </c>
      <c r="I5" s="95">
        <f aca="true" t="shared" si="2" ref="I5:I104">E5-D5</f>
        <v>0</v>
      </c>
    </row>
    <row r="6" spans="1:9" s="5" customFormat="1" ht="18" customHeight="1">
      <c r="A6" s="92" t="s">
        <v>13</v>
      </c>
      <c r="B6" s="87" t="s">
        <v>14</v>
      </c>
      <c r="C6" s="39">
        <f>C7+C8+C9+C10+C11+C12+C13+C14</f>
        <v>28245137</v>
      </c>
      <c r="D6" s="39">
        <f>D7+D8+D9+D10+D11+D12+D13+D14</f>
        <v>25550976</v>
      </c>
      <c r="E6" s="76">
        <f>E7+E8+E9+E10+E11+E12+E13+E14</f>
        <v>23894763.04</v>
      </c>
      <c r="F6" s="93">
        <f t="shared" si="0"/>
        <v>84.59779479915427</v>
      </c>
      <c r="G6" s="93">
        <f>IF(D6&lt;&gt;0,(E6/D6)*100," ")</f>
        <v>93.51800510477564</v>
      </c>
      <c r="H6" s="94">
        <f t="shared" si="1"/>
        <v>-4350373.960000001</v>
      </c>
      <c r="I6" s="95">
        <f t="shared" si="2"/>
        <v>-1656212.960000001</v>
      </c>
    </row>
    <row r="7" spans="1:9" s="5" customFormat="1" ht="31.5" customHeight="1">
      <c r="A7" s="75">
        <v>70201</v>
      </c>
      <c r="B7" s="81" t="s">
        <v>80</v>
      </c>
      <c r="C7" s="89">
        <v>25520490</v>
      </c>
      <c r="D7" s="89">
        <v>23121180</v>
      </c>
      <c r="E7" s="90">
        <v>21829069.99</v>
      </c>
      <c r="F7" s="114">
        <f t="shared" si="0"/>
        <v>85.53546577671509</v>
      </c>
      <c r="G7" s="114">
        <f aca="true" t="shared" si="3" ref="G7:G75">IF(D7&lt;&gt;0,(E7/D7)*100," ")</f>
        <v>94.41157410651185</v>
      </c>
      <c r="H7" s="78">
        <f t="shared" si="1"/>
        <v>-3691420.0100000016</v>
      </c>
      <c r="I7" s="115">
        <f t="shared" si="2"/>
        <v>-1292110.0100000016</v>
      </c>
    </row>
    <row r="8" spans="1:9" s="5" customFormat="1" ht="18.75" customHeight="1">
      <c r="A8" s="75">
        <v>70303</v>
      </c>
      <c r="B8" s="81" t="s">
        <v>81</v>
      </c>
      <c r="C8" s="89">
        <v>1247867</v>
      </c>
      <c r="D8" s="89">
        <v>877670</v>
      </c>
      <c r="E8" s="90">
        <v>815416.79</v>
      </c>
      <c r="F8" s="114">
        <f t="shared" si="0"/>
        <v>65.34484764802659</v>
      </c>
      <c r="G8" s="114">
        <f t="shared" si="3"/>
        <v>92.9069912381647</v>
      </c>
      <c r="H8" s="78">
        <f t="shared" si="1"/>
        <v>-432450.20999999996</v>
      </c>
      <c r="I8" s="115">
        <f t="shared" si="2"/>
        <v>-62253.20999999996</v>
      </c>
    </row>
    <row r="9" spans="1:9" s="5" customFormat="1" ht="30.75" customHeight="1">
      <c r="A9" s="75">
        <v>70401</v>
      </c>
      <c r="B9" s="81" t="s">
        <v>83</v>
      </c>
      <c r="C9" s="89">
        <v>191300</v>
      </c>
      <c r="D9" s="89">
        <v>191892</v>
      </c>
      <c r="E9" s="90">
        <v>157238.8</v>
      </c>
      <c r="F9" s="114">
        <f t="shared" si="0"/>
        <v>82.194877156299</v>
      </c>
      <c r="G9" s="114">
        <f t="shared" si="3"/>
        <v>81.94130031476038</v>
      </c>
      <c r="H9" s="78">
        <f t="shared" si="1"/>
        <v>-34061.20000000001</v>
      </c>
      <c r="I9" s="115">
        <f t="shared" si="2"/>
        <v>-34653.20000000001</v>
      </c>
    </row>
    <row r="10" spans="1:9" s="5" customFormat="1" ht="17.25" customHeight="1">
      <c r="A10" s="75">
        <v>70802</v>
      </c>
      <c r="B10" s="81" t="s">
        <v>82</v>
      </c>
      <c r="C10" s="89">
        <v>424290</v>
      </c>
      <c r="D10" s="89">
        <v>466314</v>
      </c>
      <c r="E10" s="90">
        <v>378148.51</v>
      </c>
      <c r="F10" s="114">
        <f t="shared" si="0"/>
        <v>89.12501119517312</v>
      </c>
      <c r="G10" s="114">
        <f t="shared" si="3"/>
        <v>81.09310679070326</v>
      </c>
      <c r="H10" s="78">
        <f t="shared" si="1"/>
        <v>-46141.48999999999</v>
      </c>
      <c r="I10" s="115">
        <f t="shared" si="2"/>
        <v>-88165.48999999999</v>
      </c>
    </row>
    <row r="11" spans="1:9" s="5" customFormat="1" ht="29.25" customHeight="1">
      <c r="A11" s="75">
        <v>70804</v>
      </c>
      <c r="B11" s="81" t="s">
        <v>84</v>
      </c>
      <c r="C11" s="89">
        <v>372890</v>
      </c>
      <c r="D11" s="89">
        <v>384819</v>
      </c>
      <c r="E11" s="90">
        <v>269943.91</v>
      </c>
      <c r="F11" s="114">
        <f t="shared" si="0"/>
        <v>72.39237040414062</v>
      </c>
      <c r="G11" s="114">
        <f t="shared" si="3"/>
        <v>70.14828010051478</v>
      </c>
      <c r="H11" s="78">
        <f t="shared" si="1"/>
        <v>-102946.09000000003</v>
      </c>
      <c r="I11" s="115">
        <f t="shared" si="2"/>
        <v>-114875.09000000003</v>
      </c>
    </row>
    <row r="12" spans="1:9" s="5" customFormat="1" ht="18.75" customHeight="1">
      <c r="A12" s="75">
        <v>70805</v>
      </c>
      <c r="B12" s="81" t="s">
        <v>85</v>
      </c>
      <c r="C12" s="89">
        <v>468390</v>
      </c>
      <c r="D12" s="89">
        <v>491431</v>
      </c>
      <c r="E12" s="90">
        <v>428071.29</v>
      </c>
      <c r="F12" s="114">
        <f t="shared" si="0"/>
        <v>91.39206430538653</v>
      </c>
      <c r="G12" s="114">
        <f t="shared" si="3"/>
        <v>87.10709947072935</v>
      </c>
      <c r="H12" s="78">
        <f t="shared" si="1"/>
        <v>-40318.71000000002</v>
      </c>
      <c r="I12" s="115">
        <f t="shared" si="2"/>
        <v>-63359.71000000002</v>
      </c>
    </row>
    <row r="13" spans="1:9" s="5" customFormat="1" ht="18" customHeight="1">
      <c r="A13" s="75">
        <v>70807</v>
      </c>
      <c r="B13" s="81" t="s">
        <v>86</v>
      </c>
      <c r="C13" s="89">
        <v>0</v>
      </c>
      <c r="D13" s="89">
        <v>5000</v>
      </c>
      <c r="E13" s="90">
        <v>4203.75</v>
      </c>
      <c r="F13" s="114" t="str">
        <f t="shared" si="0"/>
        <v> </v>
      </c>
      <c r="G13" s="114">
        <f t="shared" si="3"/>
        <v>84.075</v>
      </c>
      <c r="H13" s="78">
        <f t="shared" si="1"/>
        <v>4203.75</v>
      </c>
      <c r="I13" s="115">
        <f t="shared" si="2"/>
        <v>-796.25</v>
      </c>
    </row>
    <row r="14" spans="1:9" s="5" customFormat="1" ht="31.5" customHeight="1">
      <c r="A14" s="75">
        <v>70808</v>
      </c>
      <c r="B14" s="81" t="s">
        <v>87</v>
      </c>
      <c r="C14" s="89">
        <v>19910</v>
      </c>
      <c r="D14" s="89">
        <v>12670</v>
      </c>
      <c r="E14" s="90">
        <v>12670</v>
      </c>
      <c r="F14" s="114">
        <f t="shared" si="0"/>
        <v>63.63636363636363</v>
      </c>
      <c r="G14" s="114">
        <f t="shared" si="3"/>
        <v>100</v>
      </c>
      <c r="H14" s="78">
        <f t="shared" si="1"/>
        <v>-7240</v>
      </c>
      <c r="I14" s="115">
        <f t="shared" si="2"/>
        <v>0</v>
      </c>
    </row>
    <row r="15" spans="1:9" s="5" customFormat="1" ht="19.5" customHeight="1">
      <c r="A15" s="92" t="s">
        <v>15</v>
      </c>
      <c r="B15" s="87" t="s">
        <v>16</v>
      </c>
      <c r="C15" s="39">
        <f>C17+C18+C16</f>
        <v>10672700</v>
      </c>
      <c r="D15" s="39">
        <f>D17+D18+D16</f>
        <v>10940926</v>
      </c>
      <c r="E15" s="39">
        <f>E17+E18+E16</f>
        <v>9920219.080000002</v>
      </c>
      <c r="F15" s="151">
        <f t="shared" si="0"/>
        <v>92.94947932575639</v>
      </c>
      <c r="G15" s="151">
        <f t="shared" si="3"/>
        <v>90.6707446883381</v>
      </c>
      <c r="H15" s="94">
        <f t="shared" si="1"/>
        <v>-752480.9199999981</v>
      </c>
      <c r="I15" s="95">
        <f t="shared" si="2"/>
        <v>-1020706.9199999981</v>
      </c>
    </row>
    <row r="16" spans="1:9" s="5" customFormat="1" ht="19.5" customHeight="1">
      <c r="A16" s="198">
        <v>80800</v>
      </c>
      <c r="B16" s="195" t="s">
        <v>174</v>
      </c>
      <c r="C16" s="196">
        <v>0</v>
      </c>
      <c r="D16" s="196">
        <v>4318932</v>
      </c>
      <c r="E16" s="197">
        <v>3659181.87</v>
      </c>
      <c r="F16" s="151" t="str">
        <f t="shared" si="0"/>
        <v> </v>
      </c>
      <c r="G16" s="151">
        <f t="shared" si="3"/>
        <v>84.7242297401302</v>
      </c>
      <c r="H16" s="94">
        <f t="shared" si="1"/>
        <v>3659181.87</v>
      </c>
      <c r="I16" s="95">
        <f t="shared" si="2"/>
        <v>-659750.1299999999</v>
      </c>
    </row>
    <row r="17" spans="1:9" s="5" customFormat="1" ht="19.5" customHeight="1">
      <c r="A17" s="176">
        <v>80101</v>
      </c>
      <c r="B17" s="183" t="s">
        <v>151</v>
      </c>
      <c r="C17" s="179">
        <v>10672700</v>
      </c>
      <c r="D17" s="179">
        <v>6587487</v>
      </c>
      <c r="E17" s="90">
        <v>6227748.23</v>
      </c>
      <c r="F17" s="114">
        <f t="shared" si="0"/>
        <v>58.35213423032598</v>
      </c>
      <c r="G17" s="114">
        <f t="shared" si="3"/>
        <v>94.53905912831404</v>
      </c>
      <c r="H17" s="78">
        <f t="shared" si="1"/>
        <v>-4444951.77</v>
      </c>
      <c r="I17" s="115">
        <f t="shared" si="2"/>
        <v>-359738.76999999955</v>
      </c>
    </row>
    <row r="18" spans="1:9" s="5" customFormat="1" ht="19.5" customHeight="1">
      <c r="A18" s="176">
        <v>81002</v>
      </c>
      <c r="B18" s="183" t="s">
        <v>152</v>
      </c>
      <c r="C18" s="179">
        <v>0</v>
      </c>
      <c r="D18" s="179">
        <v>34507</v>
      </c>
      <c r="E18" s="90">
        <v>33288.98</v>
      </c>
      <c r="F18" s="114" t="str">
        <f t="shared" si="0"/>
        <v> </v>
      </c>
      <c r="G18" s="114">
        <f t="shared" si="3"/>
        <v>96.47022343292666</v>
      </c>
      <c r="H18" s="78">
        <f t="shared" si="1"/>
        <v>33288.98</v>
      </c>
      <c r="I18" s="115">
        <f t="shared" si="2"/>
        <v>-1218.0199999999968</v>
      </c>
    </row>
    <row r="19" spans="1:9" s="5" customFormat="1" ht="18.75" customHeight="1">
      <c r="A19" s="92" t="s">
        <v>17</v>
      </c>
      <c r="B19" s="87" t="s">
        <v>18</v>
      </c>
      <c r="C19" s="77">
        <f>C20+C21+C22+C23+C24+C25+C26+C27+C28+C29+C30+C31+C32+C33+C34+C35+C36+C37+C38+C39+C40+C41+C42+C43+C44+C45+C46+C47+C48+C49+C50+C51+C52</f>
        <v>27373001</v>
      </c>
      <c r="D19" s="99">
        <f>D20+D21+D22+D23+D24+D25+D26+D27+D28+D29+D30+D31+D32+D33+D34+D35+D36+D37+D38+D39+D40+D41+D42+D43+D44+D45+D46+D47+D48+D49+D50+D51+D52</f>
        <v>22433304</v>
      </c>
      <c r="E19" s="99">
        <f>E20+E21+E22+E23+E24+E25+E26+E27+E28+E29+E30+E31+E32+E33+E34+E35+E36+E37+E38+E39+E40+E41+E42+E43+E44+E45+E46+E47+E48+E49+E50+E51+E52</f>
        <v>20930289.13</v>
      </c>
      <c r="F19" s="93">
        <f>IF(C19&lt;&gt;0,(D19/C19)*100," ")</f>
        <v>81.95412698812234</v>
      </c>
      <c r="G19" s="151">
        <f t="shared" si="3"/>
        <v>93.30007354244385</v>
      </c>
      <c r="H19" s="94">
        <f t="shared" si="1"/>
        <v>-6442711.870000001</v>
      </c>
      <c r="I19" s="95">
        <f t="shared" si="2"/>
        <v>-1503014.870000001</v>
      </c>
    </row>
    <row r="20" spans="1:9" s="5" customFormat="1" ht="15.75" customHeight="1">
      <c r="A20" s="75">
        <v>90201</v>
      </c>
      <c r="B20" s="80" t="s">
        <v>125</v>
      </c>
      <c r="C20" s="78">
        <v>668800</v>
      </c>
      <c r="D20" s="78">
        <v>652650</v>
      </c>
      <c r="E20" s="79">
        <v>591356</v>
      </c>
      <c r="F20" s="114">
        <f aca="true" t="shared" si="4" ref="F20:F58">IF(C20&lt;&gt;0,(D20/C20)*100," ")</f>
        <v>97.58522727272727</v>
      </c>
      <c r="G20" s="114">
        <f t="shared" si="3"/>
        <v>90.60844250363901</v>
      </c>
      <c r="H20" s="78">
        <f t="shared" si="1"/>
        <v>-77444</v>
      </c>
      <c r="I20" s="115">
        <f t="shared" si="2"/>
        <v>-61294</v>
      </c>
    </row>
    <row r="21" spans="1:9" s="5" customFormat="1" ht="33.75" customHeight="1">
      <c r="A21" s="75">
        <v>90202</v>
      </c>
      <c r="B21" s="80" t="s">
        <v>126</v>
      </c>
      <c r="C21" s="78">
        <v>494040</v>
      </c>
      <c r="D21" s="79">
        <v>352257.38</v>
      </c>
      <c r="E21" s="79">
        <v>351024.72</v>
      </c>
      <c r="F21" s="114">
        <f t="shared" si="4"/>
        <v>71.3013885515343</v>
      </c>
      <c r="G21" s="114">
        <f t="shared" si="3"/>
        <v>99.65006836762369</v>
      </c>
      <c r="H21" s="78">
        <f t="shared" si="1"/>
        <v>-143015.28000000003</v>
      </c>
      <c r="I21" s="115">
        <f t="shared" si="2"/>
        <v>-1232.6600000000326</v>
      </c>
    </row>
    <row r="22" spans="1:9" s="5" customFormat="1" ht="15.75" customHeight="1">
      <c r="A22" s="75">
        <v>90203</v>
      </c>
      <c r="B22" s="80" t="s">
        <v>127</v>
      </c>
      <c r="C22" s="78">
        <v>95820</v>
      </c>
      <c r="D22" s="78">
        <v>94644</v>
      </c>
      <c r="E22" s="79">
        <v>94644</v>
      </c>
      <c r="F22" s="114">
        <f t="shared" si="4"/>
        <v>98.77269881026926</v>
      </c>
      <c r="G22" s="114">
        <f t="shared" si="3"/>
        <v>100</v>
      </c>
      <c r="H22" s="78">
        <f t="shared" si="1"/>
        <v>-1176</v>
      </c>
      <c r="I22" s="115">
        <f t="shared" si="2"/>
        <v>0</v>
      </c>
    </row>
    <row r="23" spans="1:9" s="5" customFormat="1" ht="45.75" customHeight="1">
      <c r="A23" s="75">
        <v>90204</v>
      </c>
      <c r="B23" s="80" t="s">
        <v>128</v>
      </c>
      <c r="C23" s="78">
        <v>27900</v>
      </c>
      <c r="D23" s="78">
        <v>32900</v>
      </c>
      <c r="E23" s="79">
        <v>32267</v>
      </c>
      <c r="F23" s="114">
        <f t="shared" si="4"/>
        <v>117.92114695340501</v>
      </c>
      <c r="G23" s="114">
        <f t="shared" si="3"/>
        <v>98.07598784194529</v>
      </c>
      <c r="H23" s="78">
        <f t="shared" si="1"/>
        <v>4367</v>
      </c>
      <c r="I23" s="115">
        <f t="shared" si="2"/>
        <v>-633</v>
      </c>
    </row>
    <row r="24" spans="1:9" s="5" customFormat="1" ht="45" customHeight="1">
      <c r="A24" s="75">
        <v>90205</v>
      </c>
      <c r="B24" s="80" t="s">
        <v>129</v>
      </c>
      <c r="C24" s="78">
        <v>4460</v>
      </c>
      <c r="D24" s="78">
        <v>4460</v>
      </c>
      <c r="E24" s="79">
        <v>3010.1</v>
      </c>
      <c r="F24" s="114">
        <f t="shared" si="4"/>
        <v>100</v>
      </c>
      <c r="G24" s="114">
        <f t="shared" si="3"/>
        <v>67.49103139013452</v>
      </c>
      <c r="H24" s="78">
        <f t="shared" si="1"/>
        <v>-1449.9</v>
      </c>
      <c r="I24" s="115">
        <f t="shared" si="2"/>
        <v>-1449.9</v>
      </c>
    </row>
    <row r="25" spans="1:9" s="5" customFormat="1" ht="78" customHeight="1">
      <c r="A25" s="75">
        <v>90207</v>
      </c>
      <c r="B25" s="80" t="s">
        <v>88</v>
      </c>
      <c r="C25" s="78">
        <v>30200</v>
      </c>
      <c r="D25" s="78">
        <v>27700</v>
      </c>
      <c r="E25" s="79">
        <v>26528</v>
      </c>
      <c r="F25" s="111">
        <f t="shared" si="4"/>
        <v>91.72185430463577</v>
      </c>
      <c r="G25" s="114">
        <f t="shared" si="3"/>
        <v>95.76895306859205</v>
      </c>
      <c r="H25" s="112">
        <f t="shared" si="1"/>
        <v>-3672</v>
      </c>
      <c r="I25" s="113">
        <f t="shared" si="2"/>
        <v>-1172</v>
      </c>
    </row>
    <row r="26" spans="1:9" s="5" customFormat="1" ht="63" customHeight="1">
      <c r="A26" s="75">
        <v>90208</v>
      </c>
      <c r="B26" s="80" t="s">
        <v>89</v>
      </c>
      <c r="C26" s="78">
        <v>16350</v>
      </c>
      <c r="D26" s="78">
        <v>16350</v>
      </c>
      <c r="E26" s="79">
        <v>11449.4</v>
      </c>
      <c r="F26" s="111">
        <f t="shared" si="4"/>
        <v>100</v>
      </c>
      <c r="G26" s="114">
        <f t="shared" si="3"/>
        <v>70.0269113149847</v>
      </c>
      <c r="H26" s="112">
        <f t="shared" si="1"/>
        <v>-4900.6</v>
      </c>
      <c r="I26" s="113">
        <f t="shared" si="2"/>
        <v>-4900.6</v>
      </c>
    </row>
    <row r="27" spans="1:9" s="5" customFormat="1" ht="61.5" customHeight="1">
      <c r="A27" s="75">
        <v>90209</v>
      </c>
      <c r="B27" s="80" t="s">
        <v>90</v>
      </c>
      <c r="C27" s="78">
        <v>752</v>
      </c>
      <c r="D27" s="78">
        <v>752</v>
      </c>
      <c r="E27" s="79">
        <v>0</v>
      </c>
      <c r="F27" s="111">
        <f t="shared" si="4"/>
        <v>100</v>
      </c>
      <c r="G27" s="114">
        <f t="shared" si="3"/>
        <v>0</v>
      </c>
      <c r="H27" s="112">
        <f t="shared" si="1"/>
        <v>-752</v>
      </c>
      <c r="I27" s="113">
        <f t="shared" si="2"/>
        <v>-752</v>
      </c>
    </row>
    <row r="28" spans="1:9" s="5" customFormat="1" ht="111" customHeight="1">
      <c r="A28" s="75">
        <v>90210</v>
      </c>
      <c r="B28" s="80" t="s">
        <v>131</v>
      </c>
      <c r="C28" s="78">
        <v>146500</v>
      </c>
      <c r="D28" s="78">
        <v>153500</v>
      </c>
      <c r="E28" s="79">
        <v>151217</v>
      </c>
      <c r="F28" s="111">
        <f t="shared" si="4"/>
        <v>104.77815699658703</v>
      </c>
      <c r="G28" s="114">
        <f t="shared" si="3"/>
        <v>98.51270358306189</v>
      </c>
      <c r="H28" s="112">
        <f t="shared" si="1"/>
        <v>4717</v>
      </c>
      <c r="I28" s="113">
        <f t="shared" si="2"/>
        <v>-2283</v>
      </c>
    </row>
    <row r="29" spans="1:9" s="5" customFormat="1" ht="112.5" customHeight="1">
      <c r="A29" s="75">
        <v>90211</v>
      </c>
      <c r="B29" s="80" t="s">
        <v>130</v>
      </c>
      <c r="C29" s="78">
        <v>146800</v>
      </c>
      <c r="D29" s="79">
        <v>110732.78</v>
      </c>
      <c r="E29" s="79">
        <v>107990.74</v>
      </c>
      <c r="F29" s="111">
        <f t="shared" si="4"/>
        <v>75.43104904632153</v>
      </c>
      <c r="G29" s="114">
        <f t="shared" si="3"/>
        <v>97.52373235820505</v>
      </c>
      <c r="H29" s="112">
        <f t="shared" si="1"/>
        <v>-38809.259999999995</v>
      </c>
      <c r="I29" s="113">
        <f t="shared" si="2"/>
        <v>-2742.0399999999936</v>
      </c>
    </row>
    <row r="30" spans="1:9" s="5" customFormat="1" ht="15.75" customHeight="1">
      <c r="A30" s="75">
        <v>90214</v>
      </c>
      <c r="B30" s="80" t="s">
        <v>91</v>
      </c>
      <c r="C30" s="78">
        <v>65618</v>
      </c>
      <c r="D30" s="78">
        <v>65104</v>
      </c>
      <c r="E30" s="79">
        <v>50598</v>
      </c>
      <c r="F30" s="111">
        <f t="shared" si="4"/>
        <v>99.21667835045263</v>
      </c>
      <c r="G30" s="114">
        <f t="shared" si="3"/>
        <v>77.71872695994102</v>
      </c>
      <c r="H30" s="112">
        <f t="shared" si="1"/>
        <v>-15020</v>
      </c>
      <c r="I30" s="113">
        <f t="shared" si="2"/>
        <v>-14506</v>
      </c>
    </row>
    <row r="31" spans="1:9" s="5" customFormat="1" ht="18.75" customHeight="1">
      <c r="A31" s="75">
        <v>90215</v>
      </c>
      <c r="B31" s="80" t="s">
        <v>92</v>
      </c>
      <c r="C31" s="78">
        <v>68800</v>
      </c>
      <c r="D31" s="78">
        <v>71124</v>
      </c>
      <c r="E31" s="79">
        <v>71124</v>
      </c>
      <c r="F31" s="111">
        <f t="shared" si="4"/>
        <v>103.37790697674419</v>
      </c>
      <c r="G31" s="114">
        <f t="shared" si="3"/>
        <v>100</v>
      </c>
      <c r="H31" s="112">
        <f t="shared" si="1"/>
        <v>2324</v>
      </c>
      <c r="I31" s="113">
        <f t="shared" si="2"/>
        <v>0</v>
      </c>
    </row>
    <row r="32" spans="1:9" s="5" customFormat="1" ht="32.25" customHeight="1">
      <c r="A32" s="75">
        <v>90216</v>
      </c>
      <c r="B32" s="80" t="s">
        <v>93</v>
      </c>
      <c r="C32" s="78">
        <v>110900</v>
      </c>
      <c r="D32" s="79">
        <v>106936.12</v>
      </c>
      <c r="E32" s="79">
        <v>68926.79</v>
      </c>
      <c r="F32" s="111">
        <f t="shared" si="4"/>
        <v>96.42571686203787</v>
      </c>
      <c r="G32" s="114">
        <f t="shared" si="3"/>
        <v>64.45604160689578</v>
      </c>
      <c r="H32" s="112">
        <f t="shared" si="1"/>
        <v>-41973.21000000001</v>
      </c>
      <c r="I32" s="113">
        <f t="shared" si="2"/>
        <v>-38009.33</v>
      </c>
    </row>
    <row r="33" spans="1:9" s="5" customFormat="1" ht="14.25" customHeight="1">
      <c r="A33" s="75">
        <v>90302</v>
      </c>
      <c r="B33" s="80" t="s">
        <v>94</v>
      </c>
      <c r="C33" s="78">
        <v>170550</v>
      </c>
      <c r="D33" s="78">
        <v>160300</v>
      </c>
      <c r="E33" s="79">
        <v>157793.83</v>
      </c>
      <c r="F33" s="111">
        <f t="shared" si="4"/>
        <v>93.99003224860745</v>
      </c>
      <c r="G33" s="114">
        <f t="shared" si="3"/>
        <v>98.43657517155333</v>
      </c>
      <c r="H33" s="112">
        <f t="shared" si="1"/>
        <v>-12756.170000000013</v>
      </c>
      <c r="I33" s="113">
        <f t="shared" si="2"/>
        <v>-2506.170000000013</v>
      </c>
    </row>
    <row r="34" spans="1:9" s="5" customFormat="1" ht="18.75" customHeight="1">
      <c r="A34" s="75">
        <v>90303</v>
      </c>
      <c r="B34" s="80" t="s">
        <v>95</v>
      </c>
      <c r="C34" s="78">
        <v>4155500</v>
      </c>
      <c r="D34" s="78">
        <v>2963600</v>
      </c>
      <c r="E34" s="79">
        <v>2571835.06</v>
      </c>
      <c r="F34" s="111">
        <f t="shared" si="4"/>
        <v>71.31753098303453</v>
      </c>
      <c r="G34" s="114">
        <f t="shared" si="3"/>
        <v>86.78077540828723</v>
      </c>
      <c r="H34" s="112">
        <f t="shared" si="1"/>
        <v>-1583664.94</v>
      </c>
      <c r="I34" s="113">
        <f t="shared" si="2"/>
        <v>-391764.93999999994</v>
      </c>
    </row>
    <row r="35" spans="1:9" s="5" customFormat="1" ht="18.75" customHeight="1">
      <c r="A35" s="75">
        <v>90304</v>
      </c>
      <c r="B35" s="80" t="s">
        <v>96</v>
      </c>
      <c r="C35" s="78">
        <v>8358569</v>
      </c>
      <c r="D35" s="78">
        <v>6476595</v>
      </c>
      <c r="E35" s="79">
        <v>6189172.19</v>
      </c>
      <c r="F35" s="111">
        <f t="shared" si="4"/>
        <v>77.4844952527161</v>
      </c>
      <c r="G35" s="114">
        <f t="shared" si="3"/>
        <v>95.56213087278115</v>
      </c>
      <c r="H35" s="112">
        <f t="shared" si="1"/>
        <v>-2169396.8099999996</v>
      </c>
      <c r="I35" s="113">
        <f t="shared" si="2"/>
        <v>-287422.8099999996</v>
      </c>
    </row>
    <row r="36" spans="1:9" s="5" customFormat="1" ht="19.5" customHeight="1">
      <c r="A36" s="75">
        <v>90305</v>
      </c>
      <c r="B36" s="80" t="s">
        <v>97</v>
      </c>
      <c r="C36" s="78">
        <v>1706000</v>
      </c>
      <c r="D36" s="78">
        <v>1312494</v>
      </c>
      <c r="E36" s="79">
        <v>1209175.74</v>
      </c>
      <c r="F36" s="111">
        <f t="shared" si="4"/>
        <v>76.93399765533412</v>
      </c>
      <c r="G36" s="114">
        <f t="shared" si="3"/>
        <v>92.1280965855844</v>
      </c>
      <c r="H36" s="112">
        <f t="shared" si="1"/>
        <v>-496824.26</v>
      </c>
      <c r="I36" s="113">
        <f t="shared" si="2"/>
        <v>-103318.26000000001</v>
      </c>
    </row>
    <row r="37" spans="1:9" s="5" customFormat="1" ht="18.75" customHeight="1">
      <c r="A37" s="75">
        <v>90306</v>
      </c>
      <c r="B37" s="80" t="s">
        <v>98</v>
      </c>
      <c r="C37" s="78">
        <v>2408000</v>
      </c>
      <c r="D37" s="78">
        <v>1793094</v>
      </c>
      <c r="E37" s="79">
        <v>1738005.07</v>
      </c>
      <c r="F37" s="114">
        <f t="shared" si="4"/>
        <v>74.4640365448505</v>
      </c>
      <c r="G37" s="114">
        <f t="shared" si="3"/>
        <v>96.92771656142958</v>
      </c>
      <c r="H37" s="78">
        <f t="shared" si="1"/>
        <v>-669994.9299999999</v>
      </c>
      <c r="I37" s="115">
        <f t="shared" si="2"/>
        <v>-55088.929999999935</v>
      </c>
    </row>
    <row r="38" spans="1:9" s="5" customFormat="1" ht="18.75" customHeight="1">
      <c r="A38" s="75">
        <v>90307</v>
      </c>
      <c r="B38" s="80" t="s">
        <v>99</v>
      </c>
      <c r="C38" s="78">
        <v>752400</v>
      </c>
      <c r="D38" s="78">
        <v>543456</v>
      </c>
      <c r="E38" s="79">
        <v>506235.95</v>
      </c>
      <c r="F38" s="114">
        <f t="shared" si="4"/>
        <v>72.22966507177033</v>
      </c>
      <c r="G38" s="114">
        <f t="shared" si="3"/>
        <v>93.15123027439203</v>
      </c>
      <c r="H38" s="78">
        <f t="shared" si="1"/>
        <v>-246164.05</v>
      </c>
      <c r="I38" s="115">
        <f t="shared" si="2"/>
        <v>-37220.04999999999</v>
      </c>
    </row>
    <row r="39" spans="1:9" s="5" customFormat="1" ht="18.75" customHeight="1">
      <c r="A39" s="75">
        <v>90308</v>
      </c>
      <c r="B39" s="80" t="s">
        <v>100</v>
      </c>
      <c r="C39" s="78">
        <v>8530</v>
      </c>
      <c r="D39" s="78">
        <v>24730</v>
      </c>
      <c r="E39" s="79">
        <v>22597.47</v>
      </c>
      <c r="F39" s="114">
        <f t="shared" si="4"/>
        <v>289.9179366940211</v>
      </c>
      <c r="G39" s="114">
        <f t="shared" si="3"/>
        <v>91.3767488879903</v>
      </c>
      <c r="H39" s="78">
        <f t="shared" si="1"/>
        <v>14067.470000000001</v>
      </c>
      <c r="I39" s="115">
        <f t="shared" si="2"/>
        <v>-2132.529999999999</v>
      </c>
    </row>
    <row r="40" spans="1:9" s="5" customFormat="1" ht="18" customHeight="1">
      <c r="A40" s="75">
        <v>90401</v>
      </c>
      <c r="B40" s="80" t="s">
        <v>101</v>
      </c>
      <c r="C40" s="78">
        <v>2498470</v>
      </c>
      <c r="D40" s="78">
        <v>2570562</v>
      </c>
      <c r="E40" s="79">
        <v>2570561.24</v>
      </c>
      <c r="F40" s="114">
        <f t="shared" si="4"/>
        <v>102.88544589288644</v>
      </c>
      <c r="G40" s="114">
        <f t="shared" si="3"/>
        <v>99.99997043448087</v>
      </c>
      <c r="H40" s="78">
        <f t="shared" si="1"/>
        <v>72091.24000000022</v>
      </c>
      <c r="I40" s="115">
        <f t="shared" si="2"/>
        <v>-0.7599999997764826</v>
      </c>
    </row>
    <row r="41" spans="1:9" s="5" customFormat="1" ht="29.25" customHeight="1">
      <c r="A41" s="75">
        <v>90405</v>
      </c>
      <c r="B41" s="80" t="s">
        <v>102</v>
      </c>
      <c r="C41" s="78">
        <v>725800</v>
      </c>
      <c r="D41" s="78">
        <v>569974</v>
      </c>
      <c r="E41" s="79">
        <v>504098</v>
      </c>
      <c r="F41" s="114">
        <f t="shared" si="4"/>
        <v>78.53044915954808</v>
      </c>
      <c r="G41" s="114">
        <f t="shared" si="3"/>
        <v>88.44227982329018</v>
      </c>
      <c r="H41" s="78">
        <f t="shared" si="1"/>
        <v>-221702</v>
      </c>
      <c r="I41" s="115">
        <f t="shared" si="2"/>
        <v>-65876</v>
      </c>
    </row>
    <row r="42" spans="1:9" s="5" customFormat="1" ht="47.25" customHeight="1">
      <c r="A42" s="75">
        <v>90406</v>
      </c>
      <c r="B42" s="88" t="s">
        <v>103</v>
      </c>
      <c r="C42" s="78">
        <v>427600</v>
      </c>
      <c r="D42" s="79">
        <v>255852.04</v>
      </c>
      <c r="E42" s="79">
        <v>187510.62</v>
      </c>
      <c r="F42" s="114">
        <f t="shared" si="4"/>
        <v>59.83443405051451</v>
      </c>
      <c r="G42" s="114">
        <f t="shared" si="3"/>
        <v>73.2886945126566</v>
      </c>
      <c r="H42" s="78">
        <f t="shared" si="1"/>
        <v>-240089.38</v>
      </c>
      <c r="I42" s="115">
        <f t="shared" si="2"/>
        <v>-68341.42000000001</v>
      </c>
    </row>
    <row r="43" spans="1:9" s="5" customFormat="1" ht="27.75" customHeight="1">
      <c r="A43" s="75">
        <v>90411</v>
      </c>
      <c r="B43" s="81" t="s">
        <v>104</v>
      </c>
      <c r="C43" s="78">
        <v>7550</v>
      </c>
      <c r="D43" s="79">
        <v>5965.68</v>
      </c>
      <c r="E43" s="79">
        <v>5965.68</v>
      </c>
      <c r="F43" s="114">
        <f t="shared" si="4"/>
        <v>79.01562913907286</v>
      </c>
      <c r="G43" s="114">
        <f t="shared" si="3"/>
        <v>100</v>
      </c>
      <c r="H43" s="78">
        <f t="shared" si="1"/>
        <v>-1584.3199999999997</v>
      </c>
      <c r="I43" s="115">
        <f t="shared" si="2"/>
        <v>0</v>
      </c>
    </row>
    <row r="44" spans="1:9" s="5" customFormat="1" ht="18.75" customHeight="1">
      <c r="A44" s="75">
        <v>90412</v>
      </c>
      <c r="B44" s="81" t="s">
        <v>105</v>
      </c>
      <c r="C44" s="78">
        <v>0</v>
      </c>
      <c r="D44" s="78">
        <v>7669</v>
      </c>
      <c r="E44" s="79">
        <v>7170.72</v>
      </c>
      <c r="F44" s="114" t="str">
        <f t="shared" si="4"/>
        <v> </v>
      </c>
      <c r="G44" s="114">
        <f t="shared" si="3"/>
        <v>93.50267309949146</v>
      </c>
      <c r="H44" s="78">
        <f t="shared" si="1"/>
        <v>7170.72</v>
      </c>
      <c r="I44" s="115">
        <f t="shared" si="2"/>
        <v>-498.27999999999975</v>
      </c>
    </row>
    <row r="45" spans="1:9" s="5" customFormat="1" ht="18.75" customHeight="1">
      <c r="A45" s="75">
        <v>90802</v>
      </c>
      <c r="B45" s="83" t="s">
        <v>106</v>
      </c>
      <c r="C45" s="78">
        <v>0</v>
      </c>
      <c r="D45" s="78">
        <v>1901</v>
      </c>
      <c r="E45" s="79">
        <v>1900.8</v>
      </c>
      <c r="F45" s="114" t="str">
        <f t="shared" si="4"/>
        <v> </v>
      </c>
      <c r="G45" s="114">
        <f t="shared" si="3"/>
        <v>99.98947922146239</v>
      </c>
      <c r="H45" s="78">
        <f t="shared" si="1"/>
        <v>1900.8</v>
      </c>
      <c r="I45" s="115">
        <f t="shared" si="2"/>
        <v>-0.20000000000004547</v>
      </c>
    </row>
    <row r="46" spans="1:9" s="5" customFormat="1" ht="17.25" customHeight="1">
      <c r="A46" s="75">
        <v>91101</v>
      </c>
      <c r="B46" s="81" t="s">
        <v>107</v>
      </c>
      <c r="C46" s="78">
        <v>440092</v>
      </c>
      <c r="D46" s="78">
        <v>388313</v>
      </c>
      <c r="E46" s="79">
        <v>350280.22</v>
      </c>
      <c r="F46" s="114">
        <f t="shared" si="4"/>
        <v>88.23450551248375</v>
      </c>
      <c r="G46" s="114">
        <f t="shared" si="3"/>
        <v>90.20563823513505</v>
      </c>
      <c r="H46" s="78">
        <f t="shared" si="1"/>
        <v>-89811.78000000003</v>
      </c>
      <c r="I46" s="115">
        <f t="shared" si="2"/>
        <v>-38032.78000000003</v>
      </c>
    </row>
    <row r="47" spans="1:9" s="5" customFormat="1" ht="30.75" customHeight="1">
      <c r="A47" s="75">
        <v>91103</v>
      </c>
      <c r="B47" s="81" t="s">
        <v>108</v>
      </c>
      <c r="C47" s="78">
        <v>0</v>
      </c>
      <c r="D47" s="78">
        <v>52686</v>
      </c>
      <c r="E47" s="79">
        <v>46925.65</v>
      </c>
      <c r="F47" s="114" t="str">
        <f t="shared" si="4"/>
        <v> </v>
      </c>
      <c r="G47" s="114">
        <f t="shared" si="3"/>
        <v>89.06664009414266</v>
      </c>
      <c r="H47" s="78">
        <f t="shared" si="1"/>
        <v>46925.65</v>
      </c>
      <c r="I47" s="115">
        <f t="shared" si="2"/>
        <v>-5760.3499999999985</v>
      </c>
    </row>
    <row r="48" spans="1:9" s="5" customFormat="1" ht="60" customHeight="1">
      <c r="A48" s="75">
        <v>91108</v>
      </c>
      <c r="B48" s="81" t="s">
        <v>109</v>
      </c>
      <c r="C48" s="78">
        <v>0</v>
      </c>
      <c r="D48" s="78">
        <v>121470</v>
      </c>
      <c r="E48" s="79">
        <v>121470</v>
      </c>
      <c r="F48" s="114" t="str">
        <f t="shared" si="4"/>
        <v> </v>
      </c>
      <c r="G48" s="114">
        <f t="shared" si="3"/>
        <v>100</v>
      </c>
      <c r="H48" s="78">
        <f t="shared" si="1"/>
        <v>121470</v>
      </c>
      <c r="I48" s="115">
        <f t="shared" si="2"/>
        <v>0</v>
      </c>
    </row>
    <row r="49" spans="1:9" s="5" customFormat="1" ht="29.25" customHeight="1">
      <c r="A49" s="75">
        <v>91204</v>
      </c>
      <c r="B49" s="82" t="s">
        <v>110</v>
      </c>
      <c r="C49" s="78">
        <v>921500</v>
      </c>
      <c r="D49" s="78">
        <v>1312895</v>
      </c>
      <c r="E49" s="79">
        <v>1059114.4</v>
      </c>
      <c r="F49" s="114">
        <f t="shared" si="4"/>
        <v>142.4736842105263</v>
      </c>
      <c r="G49" s="114">
        <f t="shared" si="3"/>
        <v>80.6701526016932</v>
      </c>
      <c r="H49" s="78">
        <f t="shared" si="1"/>
        <v>137614.3999999999</v>
      </c>
      <c r="I49" s="115">
        <f t="shared" si="2"/>
        <v>-253780.6000000001</v>
      </c>
    </row>
    <row r="50" spans="1:9" s="5" customFormat="1" ht="63" customHeight="1">
      <c r="A50" s="75">
        <v>91205</v>
      </c>
      <c r="B50" s="88" t="s">
        <v>111</v>
      </c>
      <c r="C50" s="78">
        <v>87900</v>
      </c>
      <c r="D50" s="78">
        <v>65925</v>
      </c>
      <c r="E50" s="79">
        <v>48004.74</v>
      </c>
      <c r="F50" s="114">
        <f t="shared" si="4"/>
        <v>75</v>
      </c>
      <c r="G50" s="114">
        <f t="shared" si="3"/>
        <v>72.81720136518771</v>
      </c>
      <c r="H50" s="78">
        <f t="shared" si="1"/>
        <v>-39895.26</v>
      </c>
      <c r="I50" s="115">
        <f t="shared" si="2"/>
        <v>-17920.260000000002</v>
      </c>
    </row>
    <row r="51" spans="1:9" s="5" customFormat="1" ht="27" customHeight="1">
      <c r="A51" s="75">
        <v>91209</v>
      </c>
      <c r="B51" s="81" t="s">
        <v>112</v>
      </c>
      <c r="C51" s="78">
        <v>12000</v>
      </c>
      <c r="D51" s="78">
        <v>33000</v>
      </c>
      <c r="E51" s="79">
        <v>32106.82</v>
      </c>
      <c r="F51" s="114">
        <f t="shared" si="4"/>
        <v>275</v>
      </c>
      <c r="G51" s="114">
        <f t="shared" si="3"/>
        <v>97.29339393939394</v>
      </c>
      <c r="H51" s="78">
        <f t="shared" si="1"/>
        <v>20106.82</v>
      </c>
      <c r="I51" s="115">
        <f t="shared" si="2"/>
        <v>-893.1800000000003</v>
      </c>
    </row>
    <row r="52" spans="1:9" s="5" customFormat="1" ht="30" customHeight="1">
      <c r="A52" s="75">
        <v>91300</v>
      </c>
      <c r="B52" s="81" t="s">
        <v>113</v>
      </c>
      <c r="C52" s="78">
        <v>2815600</v>
      </c>
      <c r="D52" s="78">
        <v>2083712</v>
      </c>
      <c r="E52" s="79">
        <v>2040229.18</v>
      </c>
      <c r="F52" s="114">
        <f t="shared" si="4"/>
        <v>74.00596675664157</v>
      </c>
      <c r="G52" s="114">
        <f t="shared" si="3"/>
        <v>97.91320393605258</v>
      </c>
      <c r="H52" s="78">
        <f t="shared" si="1"/>
        <v>-775370.8200000001</v>
      </c>
      <c r="I52" s="115">
        <f t="shared" si="2"/>
        <v>-43482.820000000065</v>
      </c>
    </row>
    <row r="53" spans="1:9" s="5" customFormat="1" ht="15.75" customHeight="1">
      <c r="A53" s="100" t="s">
        <v>19</v>
      </c>
      <c r="B53" s="101" t="s">
        <v>20</v>
      </c>
      <c r="C53" s="76">
        <f>C54+C55+C56+C57</f>
        <v>2070879</v>
      </c>
      <c r="D53" s="39">
        <f>D54+D55+D56+D57</f>
        <v>1514219</v>
      </c>
      <c r="E53" s="76">
        <f>E54+E55+E56+E57</f>
        <v>1257069.8900000001</v>
      </c>
      <c r="F53" s="151">
        <f t="shared" si="4"/>
        <v>73.11962697965453</v>
      </c>
      <c r="G53" s="151">
        <f t="shared" si="3"/>
        <v>83.0177068178381</v>
      </c>
      <c r="H53" s="94">
        <f t="shared" si="1"/>
        <v>-813809.1099999999</v>
      </c>
      <c r="I53" s="95">
        <f t="shared" si="2"/>
        <v>-257149.10999999987</v>
      </c>
    </row>
    <row r="54" spans="1:9" s="5" customFormat="1" ht="15" customHeight="1">
      <c r="A54" s="148" t="s">
        <v>76</v>
      </c>
      <c r="B54" s="83" t="s">
        <v>114</v>
      </c>
      <c r="C54" s="89">
        <v>551974</v>
      </c>
      <c r="D54" s="89">
        <v>405602</v>
      </c>
      <c r="E54" s="90">
        <v>351473.35</v>
      </c>
      <c r="F54" s="114">
        <f t="shared" si="4"/>
        <v>73.48208430107215</v>
      </c>
      <c r="G54" s="114">
        <f t="shared" si="3"/>
        <v>86.65473789576974</v>
      </c>
      <c r="H54" s="112">
        <f t="shared" si="1"/>
        <v>-200500.65000000002</v>
      </c>
      <c r="I54" s="113">
        <f t="shared" si="2"/>
        <v>-54128.65000000002</v>
      </c>
    </row>
    <row r="55" spans="1:9" s="5" customFormat="1" ht="30" customHeight="1">
      <c r="A55" s="148" t="s">
        <v>77</v>
      </c>
      <c r="B55" s="81" t="s">
        <v>115</v>
      </c>
      <c r="C55" s="89">
        <v>670955</v>
      </c>
      <c r="D55" s="89">
        <v>475892</v>
      </c>
      <c r="E55" s="90">
        <v>365788.64</v>
      </c>
      <c r="F55" s="114">
        <f t="shared" si="4"/>
        <v>70.9275584800769</v>
      </c>
      <c r="G55" s="114">
        <f t="shared" si="3"/>
        <v>76.86379262521749</v>
      </c>
      <c r="H55" s="112">
        <f t="shared" si="1"/>
        <v>-305166.36</v>
      </c>
      <c r="I55" s="113">
        <f t="shared" si="2"/>
        <v>-110103.35999999999</v>
      </c>
    </row>
    <row r="56" spans="1:9" s="5" customFormat="1" ht="18.75" customHeight="1">
      <c r="A56" s="148" t="s">
        <v>78</v>
      </c>
      <c r="B56" s="83" t="s">
        <v>116</v>
      </c>
      <c r="C56" s="89">
        <v>645364</v>
      </c>
      <c r="D56" s="89">
        <v>474602</v>
      </c>
      <c r="E56" s="90">
        <v>400119.36</v>
      </c>
      <c r="F56" s="114">
        <f t="shared" si="4"/>
        <v>73.5402036680075</v>
      </c>
      <c r="G56" s="114">
        <f t="shared" si="3"/>
        <v>84.30629453731758</v>
      </c>
      <c r="H56" s="112">
        <f t="shared" si="1"/>
        <v>-245244.64</v>
      </c>
      <c r="I56" s="113">
        <f t="shared" si="2"/>
        <v>-74482.64000000001</v>
      </c>
    </row>
    <row r="57" spans="1:9" s="5" customFormat="1" ht="18.75" customHeight="1">
      <c r="A57" s="148" t="s">
        <v>79</v>
      </c>
      <c r="B57" s="83" t="s">
        <v>117</v>
      </c>
      <c r="C57" s="89">
        <v>202586</v>
      </c>
      <c r="D57" s="89">
        <v>158123</v>
      </c>
      <c r="E57" s="90">
        <v>139688.54</v>
      </c>
      <c r="F57" s="114">
        <f t="shared" si="4"/>
        <v>78.05228396829001</v>
      </c>
      <c r="G57" s="114">
        <f t="shared" si="3"/>
        <v>88.34169602145165</v>
      </c>
      <c r="H57" s="112">
        <f t="shared" si="1"/>
        <v>-62897.45999999999</v>
      </c>
      <c r="I57" s="113">
        <f t="shared" si="2"/>
        <v>-18434.459999999992</v>
      </c>
    </row>
    <row r="58" spans="1:9" s="5" customFormat="1" ht="18" customHeight="1">
      <c r="A58" s="102" t="s">
        <v>21</v>
      </c>
      <c r="B58" s="101" t="s">
        <v>22</v>
      </c>
      <c r="C58" s="77">
        <v>36518</v>
      </c>
      <c r="D58" s="77">
        <v>51518</v>
      </c>
      <c r="E58" s="77">
        <v>48000</v>
      </c>
      <c r="F58" s="114">
        <f t="shared" si="4"/>
        <v>141.07563393395037</v>
      </c>
      <c r="G58" s="114">
        <f t="shared" si="3"/>
        <v>93.17131876237431</v>
      </c>
      <c r="H58" s="112">
        <f t="shared" si="1"/>
        <v>11482</v>
      </c>
      <c r="I58" s="113">
        <f t="shared" si="2"/>
        <v>-3518</v>
      </c>
    </row>
    <row r="59" spans="1:9" s="5" customFormat="1" ht="17.25" customHeight="1">
      <c r="A59" s="100" t="s">
        <v>23</v>
      </c>
      <c r="B59" s="101" t="s">
        <v>24</v>
      </c>
      <c r="C59" s="39">
        <f>C61+C62+C63+C64</f>
        <v>357000</v>
      </c>
      <c r="D59" s="39">
        <f>D61+D62+D63+D64</f>
        <v>572877</v>
      </c>
      <c r="E59" s="76">
        <f>E61+E62+E63+E64</f>
        <v>516402.24</v>
      </c>
      <c r="F59" s="93">
        <f aca="true" t="shared" si="5" ref="F59:F72">IF(C59&lt;&gt;0,(E59/C59)*100," ")</f>
        <v>144.650487394958</v>
      </c>
      <c r="G59" s="151">
        <f t="shared" si="3"/>
        <v>90.14190480679099</v>
      </c>
      <c r="H59" s="94">
        <f t="shared" si="1"/>
        <v>159402.24</v>
      </c>
      <c r="I59" s="95">
        <f t="shared" si="2"/>
        <v>-56474.76000000001</v>
      </c>
    </row>
    <row r="60" spans="1:9" s="5" customFormat="1" ht="15" hidden="1">
      <c r="A60" s="56">
        <v>150100</v>
      </c>
      <c r="B60" s="57" t="s">
        <v>25</v>
      </c>
      <c r="C60" s="37"/>
      <c r="D60" s="37"/>
      <c r="E60" s="39"/>
      <c r="F60" s="93" t="str">
        <f t="shared" si="5"/>
        <v> </v>
      </c>
      <c r="G60" s="114" t="str">
        <f t="shared" si="3"/>
        <v> </v>
      </c>
      <c r="H60" s="94">
        <f t="shared" si="1"/>
        <v>0</v>
      </c>
      <c r="I60" s="95">
        <f t="shared" si="2"/>
        <v>0</v>
      </c>
    </row>
    <row r="61" spans="1:9" s="5" customFormat="1" ht="15.75">
      <c r="A61" s="149">
        <v>130102</v>
      </c>
      <c r="B61" s="83" t="s">
        <v>118</v>
      </c>
      <c r="C61" s="89">
        <v>10000</v>
      </c>
      <c r="D61" s="89">
        <v>18015</v>
      </c>
      <c r="E61" s="90">
        <v>12987</v>
      </c>
      <c r="F61" s="111">
        <f t="shared" si="5"/>
        <v>129.87</v>
      </c>
      <c r="G61" s="114">
        <f t="shared" si="3"/>
        <v>72.08992506244796</v>
      </c>
      <c r="H61" s="112">
        <f t="shared" si="1"/>
        <v>2987</v>
      </c>
      <c r="I61" s="113">
        <f t="shared" si="2"/>
        <v>-5028</v>
      </c>
    </row>
    <row r="62" spans="1:9" s="5" customFormat="1" ht="31.5">
      <c r="A62" s="149">
        <v>130107</v>
      </c>
      <c r="B62" s="81" t="s">
        <v>119</v>
      </c>
      <c r="C62" s="89">
        <v>232870</v>
      </c>
      <c r="D62" s="89">
        <v>326500</v>
      </c>
      <c r="E62" s="90">
        <v>285858.18</v>
      </c>
      <c r="F62" s="111">
        <f t="shared" si="5"/>
        <v>122.75440374457851</v>
      </c>
      <c r="G62" s="114">
        <f t="shared" si="3"/>
        <v>87.55227565084226</v>
      </c>
      <c r="H62" s="112">
        <f t="shared" si="1"/>
        <v>52988.17999999999</v>
      </c>
      <c r="I62" s="113">
        <f t="shared" si="2"/>
        <v>-40641.82000000001</v>
      </c>
    </row>
    <row r="63" spans="1:9" s="5" customFormat="1" ht="15.75">
      <c r="A63" s="149">
        <v>130113</v>
      </c>
      <c r="B63" s="83" t="s">
        <v>120</v>
      </c>
      <c r="C63" s="89">
        <v>94130</v>
      </c>
      <c r="D63" s="89">
        <v>160668</v>
      </c>
      <c r="E63" s="90">
        <v>160666.93</v>
      </c>
      <c r="F63" s="111">
        <f t="shared" si="5"/>
        <v>170.686210559864</v>
      </c>
      <c r="G63" s="114">
        <f t="shared" si="3"/>
        <v>99.99933403042299</v>
      </c>
      <c r="H63" s="112">
        <f t="shared" si="1"/>
        <v>66536.93</v>
      </c>
      <c r="I63" s="113">
        <f t="shared" si="2"/>
        <v>-1.070000000006985</v>
      </c>
    </row>
    <row r="64" spans="1:9" s="5" customFormat="1" ht="15.75">
      <c r="A64" s="149">
        <v>130115</v>
      </c>
      <c r="B64" s="81" t="s">
        <v>153</v>
      </c>
      <c r="C64" s="89">
        <v>20000</v>
      </c>
      <c r="D64" s="89">
        <v>67694</v>
      </c>
      <c r="E64" s="90">
        <v>56890.13</v>
      </c>
      <c r="F64" s="111">
        <f t="shared" si="5"/>
        <v>284.45065</v>
      </c>
      <c r="G64" s="114">
        <f t="shared" si="3"/>
        <v>84.04013649658758</v>
      </c>
      <c r="H64" s="112">
        <f t="shared" si="1"/>
        <v>36890.13</v>
      </c>
      <c r="I64" s="113">
        <f t="shared" si="2"/>
        <v>-10803.870000000003</v>
      </c>
    </row>
    <row r="65" spans="1:9" s="5" customFormat="1" ht="31.5">
      <c r="A65" s="158">
        <v>170000</v>
      </c>
      <c r="B65" s="159" t="s">
        <v>50</v>
      </c>
      <c r="C65" s="160">
        <f>C66+C67</f>
        <v>176912</v>
      </c>
      <c r="D65" s="160">
        <f>D66+D67</f>
        <v>145183</v>
      </c>
      <c r="E65" s="160">
        <f>E66+E67</f>
        <v>145183</v>
      </c>
      <c r="F65" s="124">
        <f t="shared" si="5"/>
        <v>82.06509451026498</v>
      </c>
      <c r="G65" s="151">
        <f t="shared" si="3"/>
        <v>100</v>
      </c>
      <c r="H65" s="162">
        <f t="shared" si="1"/>
        <v>-31729</v>
      </c>
      <c r="I65" s="163">
        <f t="shared" si="2"/>
        <v>0</v>
      </c>
    </row>
    <row r="66" spans="1:9" s="5" customFormat="1" ht="31.5">
      <c r="A66" s="177">
        <v>170102</v>
      </c>
      <c r="B66" s="178" t="s">
        <v>164</v>
      </c>
      <c r="C66" s="165">
        <v>176912</v>
      </c>
      <c r="D66" s="165">
        <v>132683</v>
      </c>
      <c r="E66" s="165">
        <v>132683</v>
      </c>
      <c r="F66" s="111">
        <f t="shared" si="5"/>
        <v>74.99943474721896</v>
      </c>
      <c r="G66" s="114">
        <f t="shared" si="3"/>
        <v>100</v>
      </c>
      <c r="H66" s="162">
        <f t="shared" si="1"/>
        <v>-44229</v>
      </c>
      <c r="I66" s="163">
        <f t="shared" si="2"/>
        <v>0</v>
      </c>
    </row>
    <row r="67" spans="1:9" s="5" customFormat="1" ht="31.5">
      <c r="A67" s="177">
        <v>170302</v>
      </c>
      <c r="B67" s="178" t="s">
        <v>165</v>
      </c>
      <c r="C67" s="165">
        <v>0</v>
      </c>
      <c r="D67" s="165">
        <v>12500</v>
      </c>
      <c r="E67" s="165">
        <v>12500</v>
      </c>
      <c r="F67" s="111" t="str">
        <f t="shared" si="5"/>
        <v> </v>
      </c>
      <c r="G67" s="114">
        <f t="shared" si="3"/>
        <v>100</v>
      </c>
      <c r="H67" s="162">
        <f t="shared" si="1"/>
        <v>12500</v>
      </c>
      <c r="I67" s="163">
        <f t="shared" si="2"/>
        <v>0</v>
      </c>
    </row>
    <row r="68" spans="1:9" s="5" customFormat="1" ht="15.75">
      <c r="A68" s="158">
        <v>180000</v>
      </c>
      <c r="B68" s="194" t="s">
        <v>166</v>
      </c>
      <c r="C68" s="160">
        <f>C69</f>
        <v>0</v>
      </c>
      <c r="D68" s="160">
        <f>D69</f>
        <v>3500</v>
      </c>
      <c r="E68" s="160">
        <f>E69</f>
        <v>3500</v>
      </c>
      <c r="F68" s="111" t="str">
        <f t="shared" si="5"/>
        <v> </v>
      </c>
      <c r="G68" s="114">
        <f t="shared" si="3"/>
        <v>100</v>
      </c>
      <c r="H68" s="162">
        <f t="shared" si="1"/>
        <v>3500</v>
      </c>
      <c r="I68" s="163">
        <f t="shared" si="2"/>
        <v>0</v>
      </c>
    </row>
    <row r="69" spans="1:9" s="5" customFormat="1" ht="23.25" customHeight="1">
      <c r="A69" s="177">
        <v>180109</v>
      </c>
      <c r="B69" s="66" t="s">
        <v>167</v>
      </c>
      <c r="C69" s="165"/>
      <c r="D69" s="165">
        <v>3500</v>
      </c>
      <c r="E69" s="165">
        <v>3500</v>
      </c>
      <c r="F69" s="111" t="str">
        <f t="shared" si="5"/>
        <v> </v>
      </c>
      <c r="G69" s="114">
        <f t="shared" si="3"/>
        <v>100</v>
      </c>
      <c r="H69" s="162">
        <f t="shared" si="1"/>
        <v>3500</v>
      </c>
      <c r="I69" s="163">
        <f t="shared" si="2"/>
        <v>0</v>
      </c>
    </row>
    <row r="70" spans="1:9" s="5" customFormat="1" ht="18" customHeight="1">
      <c r="A70" s="158">
        <v>250102</v>
      </c>
      <c r="B70" s="153" t="s">
        <v>26</v>
      </c>
      <c r="C70" s="160">
        <v>15000</v>
      </c>
      <c r="D70" s="160"/>
      <c r="E70" s="160">
        <v>0</v>
      </c>
      <c r="F70" s="161">
        <f t="shared" si="5"/>
        <v>0</v>
      </c>
      <c r="G70" s="114" t="str">
        <f t="shared" si="3"/>
        <v> </v>
      </c>
      <c r="H70" s="162">
        <f t="shared" si="1"/>
        <v>-15000</v>
      </c>
      <c r="I70" s="163">
        <f t="shared" si="2"/>
        <v>0</v>
      </c>
    </row>
    <row r="71" spans="1:9" ht="15.75" hidden="1">
      <c r="A71" s="164">
        <v>250500</v>
      </c>
      <c r="B71" s="153" t="s">
        <v>27</v>
      </c>
      <c r="C71" s="165"/>
      <c r="D71" s="165"/>
      <c r="E71" s="165"/>
      <c r="F71" s="161" t="str">
        <f t="shared" si="5"/>
        <v> </v>
      </c>
      <c r="G71" s="114" t="str">
        <f t="shared" si="3"/>
        <v> </v>
      </c>
      <c r="H71" s="162">
        <f t="shared" si="1"/>
        <v>0</v>
      </c>
      <c r="I71" s="163">
        <f t="shared" si="2"/>
        <v>0</v>
      </c>
    </row>
    <row r="72" spans="1:9" ht="42" customHeight="1">
      <c r="A72" s="164">
        <v>210105</v>
      </c>
      <c r="B72" s="153" t="s">
        <v>142</v>
      </c>
      <c r="C72" s="165"/>
      <c r="D72" s="160">
        <v>44013</v>
      </c>
      <c r="E72" s="166">
        <v>16749.3</v>
      </c>
      <c r="F72" s="161" t="str">
        <f t="shared" si="5"/>
        <v> </v>
      </c>
      <c r="G72" s="114">
        <f t="shared" si="3"/>
        <v>38.055347283757065</v>
      </c>
      <c r="H72" s="162">
        <f t="shared" si="1"/>
        <v>16749.3</v>
      </c>
      <c r="I72" s="163">
        <f t="shared" si="2"/>
        <v>-27263.7</v>
      </c>
    </row>
    <row r="73" spans="1:9" ht="18" customHeight="1">
      <c r="A73" s="167">
        <v>250311</v>
      </c>
      <c r="B73" s="168" t="s">
        <v>51</v>
      </c>
      <c r="C73" s="160">
        <v>4279011</v>
      </c>
      <c r="D73" s="160">
        <v>3209202</v>
      </c>
      <c r="E73" s="184">
        <v>3209156.12</v>
      </c>
      <c r="F73" s="161">
        <f>IF(C73&lt;&gt;0,(E73/C73)*100," ")</f>
        <v>74.99761323352523</v>
      </c>
      <c r="G73" s="114">
        <f t="shared" si="3"/>
        <v>99.99857036110535</v>
      </c>
      <c r="H73" s="162">
        <f t="shared" si="1"/>
        <v>-1069854.88</v>
      </c>
      <c r="I73" s="163">
        <f t="shared" si="2"/>
        <v>-45.87999999988824</v>
      </c>
    </row>
    <row r="74" spans="1:9" ht="18" customHeight="1">
      <c r="A74" s="167">
        <v>250380</v>
      </c>
      <c r="B74" s="168" t="s">
        <v>67</v>
      </c>
      <c r="C74" s="160"/>
      <c r="D74" s="160">
        <v>130600</v>
      </c>
      <c r="E74" s="160">
        <v>130600</v>
      </c>
      <c r="F74" s="161"/>
      <c r="G74" s="114">
        <f t="shared" si="3"/>
        <v>100</v>
      </c>
      <c r="H74" s="162"/>
      <c r="I74" s="163">
        <f t="shared" si="2"/>
        <v>0</v>
      </c>
    </row>
    <row r="75" spans="1:9" ht="34.5" customHeight="1">
      <c r="A75" s="167"/>
      <c r="B75" s="168" t="s">
        <v>143</v>
      </c>
      <c r="C75" s="160">
        <v>43500</v>
      </c>
      <c r="D75" s="160"/>
      <c r="E75" s="160"/>
      <c r="F75" s="161">
        <f aca="true" t="shared" si="6" ref="F75:F80">IF(C75&lt;&gt;0,(E75/C75)*100," ")</f>
        <v>0</v>
      </c>
      <c r="G75" s="114" t="str">
        <f t="shared" si="3"/>
        <v> </v>
      </c>
      <c r="H75" s="162">
        <f t="shared" si="1"/>
        <v>-43500</v>
      </c>
      <c r="I75" s="163">
        <f t="shared" si="2"/>
        <v>0</v>
      </c>
    </row>
    <row r="76" spans="1:9" ht="27" customHeight="1">
      <c r="A76" s="167"/>
      <c r="B76" s="168" t="s">
        <v>144</v>
      </c>
      <c r="C76" s="160">
        <v>50380</v>
      </c>
      <c r="D76" s="160"/>
      <c r="E76" s="160"/>
      <c r="F76" s="161">
        <f t="shared" si="6"/>
        <v>0</v>
      </c>
      <c r="G76" s="114" t="str">
        <f>IF(D76&lt;&gt;0,(E76/D76)*100," ")</f>
        <v> </v>
      </c>
      <c r="H76" s="162">
        <f t="shared" si="1"/>
        <v>-50380</v>
      </c>
      <c r="I76" s="163">
        <f t="shared" si="2"/>
        <v>0</v>
      </c>
    </row>
    <row r="77" spans="1:9" s="6" customFormat="1" ht="16.5" customHeight="1" thickBot="1">
      <c r="A77" s="158"/>
      <c r="B77" s="169" t="s">
        <v>32</v>
      </c>
      <c r="C77" s="154">
        <f>C4+C6+C15+C19+C53+C59+C65+C70+C73+C58+C68+C72+C75+C76+C74</f>
        <v>73942698</v>
      </c>
      <c r="D77" s="180">
        <f>D4+D6+D15+D19+D53+D59+D65+D70+D73+D58+D68+D72+D75+D76+D74</f>
        <v>65393320</v>
      </c>
      <c r="E77" s="180">
        <f>E4+E6+E15+E19+E53+E59+E65+E70+E73+E58+E68+E72+E75+E76+E74</f>
        <v>60770299.629999995</v>
      </c>
      <c r="F77" s="161">
        <f t="shared" si="6"/>
        <v>82.18566710941491</v>
      </c>
      <c r="G77" s="161">
        <f>IF(D77&lt;&gt;0,(E77/D77)*100," ")</f>
        <v>92.93043942408796</v>
      </c>
      <c r="H77" s="162">
        <f t="shared" si="1"/>
        <v>-13172398.370000005</v>
      </c>
      <c r="I77" s="163">
        <f t="shared" si="2"/>
        <v>-4623020.370000005</v>
      </c>
    </row>
    <row r="78" spans="1:9" s="6" customFormat="1" ht="16.5" customHeight="1" thickBot="1">
      <c r="A78" s="158">
        <v>208400</v>
      </c>
      <c r="B78" s="188" t="s">
        <v>121</v>
      </c>
      <c r="C78" s="189"/>
      <c r="D78" s="155">
        <v>-68501</v>
      </c>
      <c r="E78" s="157">
        <v>-68501</v>
      </c>
      <c r="F78" s="161" t="str">
        <f t="shared" si="6"/>
        <v> </v>
      </c>
      <c r="G78" s="161">
        <f>IF(D78&lt;&gt;0,(E78/D78)*100," ")</f>
        <v>100</v>
      </c>
      <c r="H78" s="162">
        <f t="shared" si="1"/>
        <v>-68501</v>
      </c>
      <c r="I78" s="163">
        <f t="shared" si="2"/>
        <v>0</v>
      </c>
    </row>
    <row r="79" spans="1:9" s="6" customFormat="1" ht="36.75" customHeight="1" thickBot="1">
      <c r="A79" s="185">
        <v>203410</v>
      </c>
      <c r="B79" s="169" t="s">
        <v>171</v>
      </c>
      <c r="C79" s="191"/>
      <c r="D79" s="180"/>
      <c r="E79" s="157">
        <v>-23104504.68</v>
      </c>
      <c r="F79" s="161" t="str">
        <f t="shared" si="6"/>
        <v> </v>
      </c>
      <c r="G79" s="161" t="str">
        <f>IF(D79&lt;&gt;0,(E79/D79)*100," ")</f>
        <v> </v>
      </c>
      <c r="H79" s="162">
        <f t="shared" si="1"/>
        <v>-23104504.68</v>
      </c>
      <c r="I79" s="163">
        <f>E79-D79</f>
        <v>-23104504.68</v>
      </c>
    </row>
    <row r="80" spans="1:9" s="6" customFormat="1" ht="15.75" customHeight="1" thickBot="1">
      <c r="A80" s="170"/>
      <c r="B80" s="190" t="s">
        <v>52</v>
      </c>
      <c r="C80" s="156">
        <f>'Паспорт-Доходи '!C49-'Паспорт-Видатки '!C77+C78+C79</f>
        <v>0</v>
      </c>
      <c r="D80" s="156">
        <f>'Паспорт-Доходи '!D49-'Паспорт-Видатки '!D77+D78+D79</f>
        <v>21040055.64</v>
      </c>
      <c r="E80" s="156">
        <f>'Паспорт-Доходи '!E49-'Паспорт-Видатки '!E77+E78+E79</f>
        <v>475504.5099999979</v>
      </c>
      <c r="F80" s="161" t="str">
        <f t="shared" si="6"/>
        <v> </v>
      </c>
      <c r="G80" s="161">
        <f>IF(D80&lt;&gt;0,(E80/D80)*100," ")</f>
        <v>2.259996447423833</v>
      </c>
      <c r="H80" s="162">
        <f t="shared" si="1"/>
        <v>475504.5099999979</v>
      </c>
      <c r="I80" s="163">
        <f t="shared" si="2"/>
        <v>-20564551.130000003</v>
      </c>
    </row>
    <row r="81" spans="1:9" s="7" customFormat="1" ht="19.5" customHeight="1" thickBot="1">
      <c r="A81" s="44" t="s">
        <v>46</v>
      </c>
      <c r="B81" s="44"/>
      <c r="C81" s="54"/>
      <c r="D81" s="54"/>
      <c r="E81" s="54"/>
      <c r="F81" s="93" t="str">
        <f aca="true" t="shared" si="7" ref="F81:F104">IF(C81&lt;&gt;0,(E81/C81)*100," ")</f>
        <v> </v>
      </c>
      <c r="G81" s="93" t="str">
        <f aca="true" t="shared" si="8" ref="G81:G104">IF(D81&lt;&gt;0,(E81/D81)*100," ")</f>
        <v> </v>
      </c>
      <c r="H81" s="94">
        <f t="shared" si="1"/>
        <v>0</v>
      </c>
      <c r="I81" s="95">
        <f t="shared" si="2"/>
        <v>0</v>
      </c>
    </row>
    <row r="82" spans="1:9" ht="16.5" customHeight="1">
      <c r="A82" s="103" t="s">
        <v>132</v>
      </c>
      <c r="B82" s="87" t="s">
        <v>36</v>
      </c>
      <c r="C82" s="41">
        <v>10563</v>
      </c>
      <c r="D82" s="41">
        <v>9844</v>
      </c>
      <c r="E82" s="67">
        <v>1427.5</v>
      </c>
      <c r="F82" s="93">
        <f t="shared" si="7"/>
        <v>13.51415317618101</v>
      </c>
      <c r="G82" s="93">
        <f t="shared" si="8"/>
        <v>14.501219016659894</v>
      </c>
      <c r="H82" s="94">
        <f t="shared" si="1"/>
        <v>-9135.5</v>
      </c>
      <c r="I82" s="95">
        <f t="shared" si="2"/>
        <v>-8416.5</v>
      </c>
    </row>
    <row r="83" spans="1:9" ht="20.25" customHeight="1">
      <c r="A83" s="103" t="s">
        <v>13</v>
      </c>
      <c r="B83" s="104" t="s">
        <v>14</v>
      </c>
      <c r="C83" s="41">
        <f>C84</f>
        <v>3000</v>
      </c>
      <c r="D83" s="41">
        <f>D84</f>
        <v>645307</v>
      </c>
      <c r="E83" s="67">
        <f>E84</f>
        <v>623576.25</v>
      </c>
      <c r="F83" s="93">
        <f t="shared" si="7"/>
        <v>20785.875</v>
      </c>
      <c r="G83" s="93">
        <f t="shared" si="8"/>
        <v>96.63249430116208</v>
      </c>
      <c r="H83" s="94">
        <f t="shared" si="1"/>
        <v>620576.25</v>
      </c>
      <c r="I83" s="95">
        <f t="shared" si="2"/>
        <v>-21730.75</v>
      </c>
    </row>
    <row r="84" spans="1:9" ht="24.75" customHeight="1">
      <c r="A84" s="150" t="s">
        <v>123</v>
      </c>
      <c r="B84" s="85" t="s">
        <v>80</v>
      </c>
      <c r="C84" s="86">
        <v>3000</v>
      </c>
      <c r="D84" s="86">
        <v>645307</v>
      </c>
      <c r="E84" s="181">
        <v>623576.25</v>
      </c>
      <c r="F84" s="93">
        <f t="shared" si="7"/>
        <v>20785.875</v>
      </c>
      <c r="G84" s="114">
        <f t="shared" si="8"/>
        <v>96.63249430116208</v>
      </c>
      <c r="H84" s="78">
        <f t="shared" si="1"/>
        <v>620576.25</v>
      </c>
      <c r="I84" s="115">
        <f t="shared" si="2"/>
        <v>-21730.75</v>
      </c>
    </row>
    <row r="85" spans="1:9" ht="20.25" customHeight="1">
      <c r="A85" s="103" t="s">
        <v>15</v>
      </c>
      <c r="B85" s="87" t="s">
        <v>16</v>
      </c>
      <c r="C85" s="67">
        <f>C86+C87</f>
        <v>0</v>
      </c>
      <c r="D85" s="41">
        <f>D86+D87</f>
        <v>56233</v>
      </c>
      <c r="E85" s="67">
        <f>E86+E87</f>
        <v>18137</v>
      </c>
      <c r="F85" s="151" t="str">
        <f t="shared" si="7"/>
        <v> </v>
      </c>
      <c r="G85" s="151">
        <f t="shared" si="8"/>
        <v>32.25330322052887</v>
      </c>
      <c r="H85" s="199">
        <f t="shared" si="1"/>
        <v>18137</v>
      </c>
      <c r="I85" s="200">
        <f t="shared" si="2"/>
        <v>-38096</v>
      </c>
    </row>
    <row r="86" spans="1:9" ht="20.25" customHeight="1">
      <c r="A86" s="198">
        <v>80800</v>
      </c>
      <c r="B86" s="195" t="s">
        <v>174</v>
      </c>
      <c r="C86" s="105"/>
      <c r="D86" s="105">
        <v>26033</v>
      </c>
      <c r="E86" s="201">
        <v>3437</v>
      </c>
      <c r="F86" s="93" t="str">
        <f t="shared" si="7"/>
        <v> </v>
      </c>
      <c r="G86" s="114">
        <f t="shared" si="8"/>
        <v>13.202473783275073</v>
      </c>
      <c r="H86" s="78">
        <f t="shared" si="1"/>
        <v>3437</v>
      </c>
      <c r="I86" s="115">
        <f t="shared" si="2"/>
        <v>-22596</v>
      </c>
    </row>
    <row r="87" spans="1:9" ht="20.25" customHeight="1">
      <c r="A87" s="176">
        <v>80101</v>
      </c>
      <c r="B87" s="183" t="s">
        <v>151</v>
      </c>
      <c r="C87" s="105"/>
      <c r="D87" s="105">
        <v>30200</v>
      </c>
      <c r="E87" s="201">
        <v>14700</v>
      </c>
      <c r="F87" s="93" t="str">
        <f t="shared" si="7"/>
        <v> </v>
      </c>
      <c r="G87" s="114">
        <f t="shared" si="8"/>
        <v>48.675496688741724</v>
      </c>
      <c r="H87" s="78">
        <f t="shared" si="1"/>
        <v>14700</v>
      </c>
      <c r="I87" s="115">
        <f t="shared" si="2"/>
        <v>-15500</v>
      </c>
    </row>
    <row r="88" spans="1:9" ht="17.25" customHeight="1">
      <c r="A88" s="103" t="s">
        <v>17</v>
      </c>
      <c r="B88" s="104" t="s">
        <v>124</v>
      </c>
      <c r="C88" s="41">
        <f>C89+C90</f>
        <v>0</v>
      </c>
      <c r="D88" s="41">
        <f>D89+D90</f>
        <v>296261</v>
      </c>
      <c r="E88" s="67">
        <f>E89+E90</f>
        <v>260126.57</v>
      </c>
      <c r="F88" s="93" t="str">
        <f t="shared" si="7"/>
        <v> </v>
      </c>
      <c r="G88" s="93">
        <f t="shared" si="8"/>
        <v>87.8031769284516</v>
      </c>
      <c r="H88" s="94">
        <f t="shared" si="1"/>
        <v>260126.57</v>
      </c>
      <c r="I88" s="95">
        <f t="shared" si="2"/>
        <v>-36134.42999999999</v>
      </c>
    </row>
    <row r="89" spans="1:9" ht="17.25" customHeight="1">
      <c r="A89" s="202" t="s">
        <v>180</v>
      </c>
      <c r="B89" s="203" t="s">
        <v>107</v>
      </c>
      <c r="C89" s="105"/>
      <c r="D89" s="105">
        <v>24400</v>
      </c>
      <c r="E89" s="201">
        <v>24400</v>
      </c>
      <c r="F89" s="93" t="str">
        <f t="shared" si="7"/>
        <v> </v>
      </c>
      <c r="G89" s="93">
        <f t="shared" si="8"/>
        <v>100</v>
      </c>
      <c r="H89" s="94">
        <f t="shared" si="1"/>
        <v>24400</v>
      </c>
      <c r="I89" s="95">
        <f t="shared" si="2"/>
        <v>0</v>
      </c>
    </row>
    <row r="90" spans="1:9" ht="24" customHeight="1">
      <c r="A90" s="204" t="s">
        <v>181</v>
      </c>
      <c r="B90" s="205" t="s">
        <v>110</v>
      </c>
      <c r="C90" s="206"/>
      <c r="D90" s="206">
        <v>271861</v>
      </c>
      <c r="E90" s="207">
        <v>235726.57</v>
      </c>
      <c r="F90" s="93" t="str">
        <f t="shared" si="7"/>
        <v> </v>
      </c>
      <c r="G90" s="93">
        <f t="shared" si="8"/>
        <v>86.70849073607468</v>
      </c>
      <c r="H90" s="94">
        <f t="shared" si="1"/>
        <v>235726.57</v>
      </c>
      <c r="I90" s="95">
        <f t="shared" si="2"/>
        <v>-36134.42999999999</v>
      </c>
    </row>
    <row r="91" spans="1:9" ht="17.25" customHeight="1">
      <c r="A91" s="103" t="s">
        <v>19</v>
      </c>
      <c r="B91" s="104" t="s">
        <v>20</v>
      </c>
      <c r="C91" s="41">
        <f>C92+C93+C94</f>
        <v>31000</v>
      </c>
      <c r="D91" s="41">
        <f>D92+D93+D94</f>
        <v>32261</v>
      </c>
      <c r="E91" s="67">
        <f>E92+E93+E94</f>
        <v>28955.699999999997</v>
      </c>
      <c r="F91" s="93">
        <f t="shared" si="7"/>
        <v>93.40548387096773</v>
      </c>
      <c r="G91" s="93">
        <f t="shared" si="8"/>
        <v>89.75450234028702</v>
      </c>
      <c r="H91" s="94">
        <f t="shared" si="1"/>
        <v>-2044.300000000003</v>
      </c>
      <c r="I91" s="95">
        <f t="shared" si="2"/>
        <v>-3305.300000000003</v>
      </c>
    </row>
    <row r="92" spans="1:9" ht="17.25" customHeight="1">
      <c r="A92" s="150" t="s">
        <v>76</v>
      </c>
      <c r="B92" s="83" t="s">
        <v>114</v>
      </c>
      <c r="C92" s="86"/>
      <c r="D92" s="86">
        <v>10081</v>
      </c>
      <c r="E92" s="181">
        <v>8081</v>
      </c>
      <c r="F92" s="111" t="str">
        <f t="shared" si="7"/>
        <v> </v>
      </c>
      <c r="G92" s="111">
        <f t="shared" si="8"/>
        <v>80.16069834341832</v>
      </c>
      <c r="H92" s="112">
        <f t="shared" si="1"/>
        <v>8081</v>
      </c>
      <c r="I92" s="113">
        <f t="shared" si="2"/>
        <v>-2000</v>
      </c>
    </row>
    <row r="93" spans="1:9" ht="30.75" customHeight="1">
      <c r="A93" s="150" t="s">
        <v>77</v>
      </c>
      <c r="B93" s="81" t="s">
        <v>115</v>
      </c>
      <c r="C93" s="86">
        <v>6000</v>
      </c>
      <c r="D93" s="116">
        <v>7164</v>
      </c>
      <c r="E93" s="182">
        <v>6984.05</v>
      </c>
      <c r="F93" s="111">
        <f t="shared" si="7"/>
        <v>116.40083333333334</v>
      </c>
      <c r="G93" s="111">
        <f t="shared" si="8"/>
        <v>97.48813512004467</v>
      </c>
      <c r="H93" s="112">
        <f t="shared" si="1"/>
        <v>984.0500000000002</v>
      </c>
      <c r="I93" s="113">
        <f t="shared" si="2"/>
        <v>-179.94999999999982</v>
      </c>
    </row>
    <row r="94" spans="1:9" ht="17.25" customHeight="1">
      <c r="A94" s="150" t="s">
        <v>78</v>
      </c>
      <c r="B94" s="83" t="s">
        <v>116</v>
      </c>
      <c r="C94" s="86">
        <v>25000</v>
      </c>
      <c r="D94" s="116">
        <v>15016</v>
      </c>
      <c r="E94" s="182">
        <v>13890.65</v>
      </c>
      <c r="F94" s="111">
        <f t="shared" si="7"/>
        <v>55.562599999999996</v>
      </c>
      <c r="G94" s="111">
        <f t="shared" si="8"/>
        <v>92.50566062866275</v>
      </c>
      <c r="H94" s="112">
        <f t="shared" si="1"/>
        <v>-11109.35</v>
      </c>
      <c r="I94" s="113">
        <f t="shared" si="2"/>
        <v>-1125.3500000000004</v>
      </c>
    </row>
    <row r="95" spans="1:9" ht="48" customHeight="1">
      <c r="A95" s="187" t="s">
        <v>157</v>
      </c>
      <c r="B95" s="208" t="s">
        <v>170</v>
      </c>
      <c r="C95" s="40"/>
      <c r="D95" s="40">
        <v>142000</v>
      </c>
      <c r="E95" s="72"/>
      <c r="F95" s="111" t="str">
        <f t="shared" si="7"/>
        <v> </v>
      </c>
      <c r="G95" s="111">
        <f t="shared" si="8"/>
        <v>0</v>
      </c>
      <c r="H95" s="112">
        <f t="shared" si="1"/>
        <v>0</v>
      </c>
      <c r="I95" s="113">
        <f t="shared" si="2"/>
        <v>-142000</v>
      </c>
    </row>
    <row r="96" spans="1:9" ht="46.5" customHeight="1">
      <c r="A96" s="187" t="s">
        <v>161</v>
      </c>
      <c r="B96" s="208" t="s">
        <v>169</v>
      </c>
      <c r="C96" s="40"/>
      <c r="D96" s="40">
        <v>297200</v>
      </c>
      <c r="E96" s="72"/>
      <c r="F96" s="111" t="str">
        <f t="shared" si="7"/>
        <v> </v>
      </c>
      <c r="G96" s="111">
        <f t="shared" si="8"/>
        <v>0</v>
      </c>
      <c r="H96" s="112">
        <f t="shared" si="1"/>
        <v>0</v>
      </c>
      <c r="I96" s="113">
        <f t="shared" si="2"/>
        <v>-297200</v>
      </c>
    </row>
    <row r="97" spans="1:9" ht="27" customHeight="1">
      <c r="A97" s="103" t="s">
        <v>163</v>
      </c>
      <c r="B97" s="209" t="s">
        <v>167</v>
      </c>
      <c r="C97" s="41"/>
      <c r="D97" s="41">
        <v>45905</v>
      </c>
      <c r="E97" s="67">
        <v>45904.59</v>
      </c>
      <c r="F97" s="111" t="str">
        <f t="shared" si="7"/>
        <v> </v>
      </c>
      <c r="G97" s="111">
        <f t="shared" si="8"/>
        <v>99.99910685110554</v>
      </c>
      <c r="H97" s="112">
        <f t="shared" si="1"/>
        <v>45904.59</v>
      </c>
      <c r="I97" s="113">
        <f t="shared" si="2"/>
        <v>-0.41000000000349246</v>
      </c>
    </row>
    <row r="98" spans="1:9" ht="17.25" customHeight="1">
      <c r="A98" s="103" t="s">
        <v>162</v>
      </c>
      <c r="B98" s="210" t="s">
        <v>168</v>
      </c>
      <c r="C98" s="41"/>
      <c r="D98" s="41">
        <v>64139</v>
      </c>
      <c r="E98" s="67"/>
      <c r="F98" s="111" t="str">
        <f t="shared" si="7"/>
        <v> </v>
      </c>
      <c r="G98" s="111">
        <f t="shared" si="8"/>
        <v>0</v>
      </c>
      <c r="H98" s="112">
        <f t="shared" si="1"/>
        <v>0</v>
      </c>
      <c r="I98" s="113">
        <f t="shared" si="2"/>
        <v>-64139</v>
      </c>
    </row>
    <row r="99" spans="1:9" ht="56.25" customHeight="1">
      <c r="A99" s="103"/>
      <c r="B99" s="193" t="s">
        <v>160</v>
      </c>
      <c r="C99" s="41">
        <v>414400</v>
      </c>
      <c r="D99" s="41"/>
      <c r="E99" s="67"/>
      <c r="F99" s="111">
        <f t="shared" si="7"/>
        <v>0</v>
      </c>
      <c r="G99" s="111" t="str">
        <f t="shared" si="8"/>
        <v> </v>
      </c>
      <c r="H99" s="112">
        <f t="shared" si="1"/>
        <v>-414400</v>
      </c>
      <c r="I99" s="113">
        <f t="shared" si="2"/>
        <v>0</v>
      </c>
    </row>
    <row r="100" spans="1:9" ht="22.5" customHeight="1">
      <c r="A100" s="103" t="s">
        <v>182</v>
      </c>
      <c r="B100" s="168" t="s">
        <v>67</v>
      </c>
      <c r="C100" s="41"/>
      <c r="D100" s="41">
        <v>599950</v>
      </c>
      <c r="E100" s="67">
        <v>599950</v>
      </c>
      <c r="F100" s="111" t="str">
        <f t="shared" si="7"/>
        <v> </v>
      </c>
      <c r="G100" s="111">
        <f t="shared" si="8"/>
        <v>100</v>
      </c>
      <c r="H100" s="112">
        <f t="shared" si="1"/>
        <v>599950</v>
      </c>
      <c r="I100" s="113">
        <f t="shared" si="2"/>
        <v>0</v>
      </c>
    </row>
    <row r="101" spans="1:9" ht="26.25" customHeight="1">
      <c r="A101" s="58">
        <v>250912</v>
      </c>
      <c r="B101" s="104" t="s">
        <v>53</v>
      </c>
      <c r="C101" s="41"/>
      <c r="D101" s="41"/>
      <c r="E101" s="67">
        <v>-1269.03</v>
      </c>
      <c r="F101" s="111" t="str">
        <f t="shared" si="7"/>
        <v> </v>
      </c>
      <c r="G101" s="111" t="str">
        <f t="shared" si="8"/>
        <v> </v>
      </c>
      <c r="H101" s="94">
        <f t="shared" si="1"/>
        <v>-1269.03</v>
      </c>
      <c r="I101" s="95">
        <f t="shared" si="2"/>
        <v>-1269.03</v>
      </c>
    </row>
    <row r="102" spans="1:9" ht="12.75" customHeight="1">
      <c r="A102" s="106"/>
      <c r="B102" s="107" t="s">
        <v>54</v>
      </c>
      <c r="C102" s="41">
        <f>C82+C83+C88+C101+C91+C97+C85+C99+C96+C95+C98</f>
        <v>458963</v>
      </c>
      <c r="D102" s="41">
        <f>D82+D83+D85+D88+D91+D95+D96+D97+D98+D100+D101</f>
        <v>2189100</v>
      </c>
      <c r="E102" s="67">
        <f>E82+E83+E88+E101+E91+E97+E85+E99+E96+E95+E98+E100</f>
        <v>1576808.58</v>
      </c>
      <c r="F102" s="93">
        <f t="shared" si="7"/>
        <v>343.5589753422389</v>
      </c>
      <c r="G102" s="93">
        <f t="shared" si="8"/>
        <v>72.02999314786899</v>
      </c>
      <c r="H102" s="94">
        <f t="shared" si="1"/>
        <v>1117845.58</v>
      </c>
      <c r="I102" s="95">
        <f t="shared" si="2"/>
        <v>-612291.4199999999</v>
      </c>
    </row>
    <row r="103" spans="1:9" s="28" customFormat="1" ht="18.75" customHeight="1" thickBot="1">
      <c r="A103" s="106"/>
      <c r="B103" s="108" t="s">
        <v>38</v>
      </c>
      <c r="C103" s="192">
        <f>'Паспорт-Доходи '!C65-'Паспорт-Видатки '!C102</f>
        <v>30000</v>
      </c>
      <c r="D103" s="98">
        <f>'Паспорт-Доходи '!D65-'Паспорт-Видатки '!D102</f>
        <v>92794.89000000013</v>
      </c>
      <c r="E103" s="192">
        <f>'Паспорт-Доходи '!E65-'Паспорт-Видатки '!E102</f>
        <v>523420.3999999999</v>
      </c>
      <c r="F103" s="93">
        <f t="shared" si="7"/>
        <v>1744.7346666666665</v>
      </c>
      <c r="G103" s="93">
        <f t="shared" si="8"/>
        <v>564.0616633092611</v>
      </c>
      <c r="H103" s="94">
        <f t="shared" si="1"/>
        <v>493420.3999999999</v>
      </c>
      <c r="I103" s="95">
        <f t="shared" si="2"/>
        <v>430625.5099999998</v>
      </c>
    </row>
    <row r="104" spans="1:9" s="28" customFormat="1" ht="17.25" customHeight="1">
      <c r="A104" s="106"/>
      <c r="B104" s="109" t="s">
        <v>33</v>
      </c>
      <c r="C104" s="110">
        <f>C77+C103</f>
        <v>73972698</v>
      </c>
      <c r="D104" s="110">
        <f>D77+D102</f>
        <v>67582420</v>
      </c>
      <c r="E104" s="110">
        <f>E77+E102</f>
        <v>62347108.20999999</v>
      </c>
      <c r="F104" s="93">
        <f t="shared" si="7"/>
        <v>84.2839451523047</v>
      </c>
      <c r="G104" s="93">
        <f t="shared" si="8"/>
        <v>92.25344136833216</v>
      </c>
      <c r="H104" s="94">
        <f t="shared" si="1"/>
        <v>-11625589.790000007</v>
      </c>
      <c r="I104" s="95">
        <f t="shared" si="2"/>
        <v>-5235311.790000007</v>
      </c>
    </row>
    <row r="105" spans="1:8" ht="15">
      <c r="A105" s="175" t="s">
        <v>145</v>
      </c>
      <c r="B105" s="175"/>
      <c r="C105" s="175"/>
      <c r="D105" s="175"/>
      <c r="E105" s="175"/>
      <c r="F105" s="175"/>
      <c r="G105" s="175"/>
      <c r="H105" s="175" t="s">
        <v>146</v>
      </c>
    </row>
    <row r="106" ht="12.75">
      <c r="B106" s="1" t="s">
        <v>34</v>
      </c>
    </row>
    <row r="107" ht="12.75">
      <c r="E107" s="35"/>
    </row>
    <row r="108" ht="12.75">
      <c r="E108" s="35"/>
    </row>
  </sheetData>
  <mergeCells count="6">
    <mergeCell ref="H1:I1"/>
    <mergeCell ref="A1:B3"/>
    <mergeCell ref="F2:G2"/>
    <mergeCell ref="C2:C3"/>
    <mergeCell ref="D2:D3"/>
    <mergeCell ref="E2:E3"/>
  </mergeCells>
  <printOptions/>
  <pageMargins left="0.2" right="0.1968503937007874" top="0.18" bottom="0.07" header="0.18" footer="0.05"/>
  <pageSetup blackAndWhite="1" horizontalDpi="600" verticalDpi="600" orientation="landscape" paperSize="9" scale="80" r:id="rId1"/>
  <headerFooter alignWithMargins="0">
    <oddHeader>&amp;R&amp;8Страница &amp;P из &amp;N</oddHeader>
    <oddFooter>&amp;L&amp;8&amp;D&amp;C&amp;8&amp;F.xls   &amp;A&amp;R&amp;8&amp;T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OVCHAROV</cp:lastModifiedBy>
  <cp:lastPrinted>2013-10-15T12:58:12Z</cp:lastPrinted>
  <dcterms:created xsi:type="dcterms:W3CDTF">2003-01-17T12:19:06Z</dcterms:created>
  <dcterms:modified xsi:type="dcterms:W3CDTF">2013-10-31T06:32:31Z</dcterms:modified>
  <cp:category/>
  <cp:version/>
  <cp:contentType/>
  <cp:contentStatus/>
</cp:coreProperties>
</file>