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66" yWindow="60" windowWidth="9660" windowHeight="6135" tabRatio="900" activeTab="0"/>
  </bookViews>
  <sheets>
    <sheet name="Паспорт-Доходи " sheetId="1" r:id="rId1"/>
    <sheet name="Паспорт-Видатки " sheetId="2" r:id="rId2"/>
  </sheets>
  <definedNames>
    <definedName name="_xlnm.Print_Titles" localSheetId="1">'Паспорт-Видатки '!$1:$3</definedName>
    <definedName name="_xlnm.Print_Titles" localSheetId="0">'Паспорт-Доходи '!$4:$6</definedName>
    <definedName name="_xlnm.Print_Area" localSheetId="1">'Паспорт-Видатки '!$A$1:$I$105</definedName>
  </definedNames>
  <calcPr fullCalcOnLoad="1"/>
</workbook>
</file>

<file path=xl/sharedStrings.xml><?xml version="1.0" encoding="utf-8"?>
<sst xmlns="http://schemas.openxmlformats.org/spreadsheetml/2006/main" count="223" uniqueCount="180">
  <si>
    <t>Доходи</t>
  </si>
  <si>
    <t>% виконання</t>
  </si>
  <si>
    <t>Податкові надходження</t>
  </si>
  <si>
    <t>Неподаткові надходження</t>
  </si>
  <si>
    <t>Інші надходження</t>
  </si>
  <si>
    <t>Адміністративні збори та платежі</t>
  </si>
  <si>
    <t>Державне мито</t>
  </si>
  <si>
    <t>Штрафи та санкції</t>
  </si>
  <si>
    <t>Адміністративні штрафи та санкції</t>
  </si>
  <si>
    <t>Інші неподаткові надходження</t>
  </si>
  <si>
    <t>Офіційні трансферти</t>
  </si>
  <si>
    <t>050000</t>
  </si>
  <si>
    <t>Національна оборона</t>
  </si>
  <si>
    <t>070000</t>
  </si>
  <si>
    <t>Освіта</t>
  </si>
  <si>
    <t>080000</t>
  </si>
  <si>
    <t>Охорона здоров’я</t>
  </si>
  <si>
    <t>090000</t>
  </si>
  <si>
    <t>Соціальний захист Всього</t>
  </si>
  <si>
    <t>110000</t>
  </si>
  <si>
    <t>Культура</t>
  </si>
  <si>
    <t>120000</t>
  </si>
  <si>
    <t>Засоби масової інформації</t>
  </si>
  <si>
    <t>130000</t>
  </si>
  <si>
    <t>Фізична культура і спорт</t>
  </si>
  <si>
    <t>Газифікація</t>
  </si>
  <si>
    <t>Резервні фонди</t>
  </si>
  <si>
    <t>Регіональний контракт</t>
  </si>
  <si>
    <t>відхилення +,-</t>
  </si>
  <si>
    <t>Власні надходження бюджетних установ</t>
  </si>
  <si>
    <t>ВСЬОГО ДОХОДІВ ЗАГАЛЬНОГО ФОНДУ</t>
  </si>
  <si>
    <t>ВИДАТКИ</t>
  </si>
  <si>
    <t>ВСЬОГО ВИДАТКІВ ЗАГАЛЬНОГО ФОНДУ</t>
  </si>
  <si>
    <t xml:space="preserve">ВСЬОГО ВИДАТКІВ </t>
  </si>
  <si>
    <t xml:space="preserve">                               </t>
  </si>
  <si>
    <t>(грн.)</t>
  </si>
  <si>
    <t xml:space="preserve">Органи місцевого самоврядування </t>
  </si>
  <si>
    <t>Податки на доходи, податок на прибуток, податки на збільшення ринкової вартості</t>
  </si>
  <si>
    <t>Перевищення доходів над видатками</t>
  </si>
  <si>
    <t>Всього фінансові ресурси загального фонду</t>
  </si>
  <si>
    <t>Всього фінансові ресурси спеціального фонду</t>
  </si>
  <si>
    <t>Загальний фонд</t>
  </si>
  <si>
    <t>Всього доходів загального фонду без урахування трансфертів</t>
  </si>
  <si>
    <t>Додація</t>
  </si>
  <si>
    <t>Субвенції</t>
  </si>
  <si>
    <t>Залишки коштів,спрямовані на видатки</t>
  </si>
  <si>
    <t xml:space="preserve">Спеціальні фонди </t>
  </si>
  <si>
    <t>Разом доходів спеціального фонду</t>
  </si>
  <si>
    <t>РАЗОМ ДОХОДІВ</t>
  </si>
  <si>
    <t>ВСЬОГО ФІНАНСОВИЙ РЕСУРС</t>
  </si>
  <si>
    <t>Транспорт, дорожне господарство, зв'язок, телекомунікація та інформатика</t>
  </si>
  <si>
    <t>Дотація селищній та сільським радам</t>
  </si>
  <si>
    <t>Перевищення доходів загального фонду над видатками</t>
  </si>
  <si>
    <t>Повернення коштів, наданих для кредитування індивідуальних сільським забудовникам</t>
  </si>
  <si>
    <t>Разом видатків спеціального фонду</t>
  </si>
  <si>
    <t>Залишки коштів, спрямованих на видатки</t>
  </si>
  <si>
    <t>Доходи від власності та підприємницької діяльності</t>
  </si>
  <si>
    <t>Адміністративні збори та платежі,доходи від некомерційного та побічного продажу</t>
  </si>
  <si>
    <t>Плата за ліцензії</t>
  </si>
  <si>
    <t>Реєстраційний збір за проведення державної реєстрації юридичних осіб та фізичних осіб-підприємців</t>
  </si>
  <si>
    <t>41020000</t>
  </si>
  <si>
    <t>41020100</t>
  </si>
  <si>
    <t>41020600</t>
  </si>
  <si>
    <t>Дотація вирівнювання, що одержуються з державного бюджету</t>
  </si>
  <si>
    <t>Додаткова дотація з державного бюджету на вирівнюнання фінансової забезпеченості місцевим бюджетів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</si>
  <si>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</si>
  <si>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річних нечистот</t>
  </si>
  <si>
    <t>Субвенція з державного бюджету місцевим бюджетам на надання пільг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прибуткових територій), вивезення побутового сміття та рідких нечистот) та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</si>
  <si>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</si>
  <si>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Інші субвенції</t>
  </si>
  <si>
    <t>Субвенція з державного бюдж місц бюдж на виплату держ соц доп на дітей-сиріт та дітей, позбав батьківс піклування, грошо забезп батьк-вихователям і прийомн батьк за над соц послуг у дит сім типу та прийом сім`ях за принц`гроші ход за дитиною"</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</si>
  <si>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</si>
  <si>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</si>
  <si>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Плата за оренду майна бюджетних установ </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</si>
  <si>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</si>
  <si>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</si>
  <si>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t>
  </si>
  <si>
    <t>Інші джерела власних надходжень бюджетних установ </t>
  </si>
  <si>
    <t>110201</t>
  </si>
  <si>
    <t>110204</t>
  </si>
  <si>
    <t>110205</t>
  </si>
  <si>
    <t>110502</t>
  </si>
  <si>
    <t>Загальноосвітні школи (в т. ч. школа-дитячий садок, інтернат при школі), спеціалізовані школи, ліцеї, гімназії, колегіуми </t>
  </si>
  <si>
    <t>Дитячі будинки (в т. ч. сімейного типу, прийомні сім'ї) </t>
  </si>
  <si>
    <t>Методична робота, інші заходи у сфері народної освіти </t>
  </si>
  <si>
    <t>Позашкільні заклади освіти, заходи із позашкільної роботи з дітьми </t>
  </si>
  <si>
    <t>Централізовані бухгалтерії обласних, міських, районних відділів освіти </t>
  </si>
  <si>
    <t>Групи централізованого господарського обслуговування </t>
  </si>
  <si>
    <t>Інші освітні програми </t>
  </si>
  <si>
    <t>Допомога дітям-сиротам та дітям, позбавленим батьківського піклування, яким виповнюється 18 років</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</si>
  <si>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</si>
  <si>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</si>
  <si>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</si>
  <si>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окремим категоріям громадян з послуг зв'язку</t>
  </si>
  <si>
    <t xml:space="preserve">Пільги багатодітним сім'ям на житлово-комунальні послуги </t>
  </si>
  <si>
    <t xml:space="preserve">Пільги багатодітним сім'ям на придбання твердого палива та скрапленого газу </t>
  </si>
  <si>
    <t>Допомога у зв'язку з вагітністю і пологами </t>
  </si>
  <si>
    <t>Допомога на догляд за дитиною віком до 3 років</t>
  </si>
  <si>
    <t>Допомога при народженні дитини </t>
  </si>
  <si>
    <t xml:space="preserve">Допомога на дітей, над якими встановлено опіку чи піклування </t>
  </si>
  <si>
    <t>Допомога на дітей одиноким матерям</t>
  </si>
  <si>
    <t>Тимчасова державна допомога дітям</t>
  </si>
  <si>
    <t xml:space="preserve">Допомога при усиновленні дитини </t>
  </si>
  <si>
    <t>Державна соціальна допомога малозабезпеченим сім'ям </t>
  </si>
  <si>
    <t xml:space="preserve">Субсидії населенню для відшкодування витрат на оплату житлово-комунальних послуг </t>
  </si>
  <si>
    <t xml:space="preserve">Субсидії населенню для відшкодування витрат на придбання твердого та рідкого пічного побутового палива і скрапленого газу </t>
  </si>
  <si>
    <t>Кошти на забезпечення побутовим вугіллям окремих категорій населення </t>
  </si>
  <si>
    <t>Інші видатки на соціальний захист населення </t>
  </si>
  <si>
    <t>Інші програми соціального захисту дітей </t>
  </si>
  <si>
    <t>Утримання центрів соціальних служб для сім'ї, дітей та молоді</t>
  </si>
  <si>
    <t>Соціальні програми і заходи державних органів у справах молоді </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</si>
  <si>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</si>
  <si>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</si>
  <si>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</si>
  <si>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Фінансова підтримка громадських організацій інвалідів і ветеранів </t>
  </si>
  <si>
    <t>Державна соціальна допомога інвалідам з дитинства та дітям-інвалідам </t>
  </si>
  <si>
    <t>Бібліотеки </t>
  </si>
  <si>
    <t>Палаци і будинки культури, клуби та інші заклади клубного типу </t>
  </si>
  <si>
    <t>Школи естетичного виховання дітей </t>
  </si>
  <si>
    <t>Інші культурно-освітні заклади та заходи </t>
  </si>
  <si>
    <t>Проведення навчально-тренувальних зборів і змагань </t>
  </si>
  <si>
    <t>Утримання та навчально-тренувальна робота дитячо-юнацьких спортивних шкіл </t>
  </si>
  <si>
    <t>Централізовані бухгалтерії </t>
  </si>
  <si>
    <t>Передача коштів до спеціального фонду</t>
  </si>
  <si>
    <t>Кошти,що передаються із загального фонду</t>
  </si>
  <si>
    <t>070201</t>
  </si>
  <si>
    <t xml:space="preserve">Соціальний захист </t>
  </si>
  <si>
    <t>Пільги ветеранам війни на житлово-комунальні послуги </t>
  </si>
  <si>
    <t>Пільги ветеранам війни на придбання твердого палива та скрапленого газу </t>
  </si>
  <si>
    <t>Інші пільги ветеранам війни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</si>
  <si>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</si>
  <si>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на придбання твердого палива </t>
  </si>
  <si>
    <t xml:space="preserve">Пільги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</si>
  <si>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 xml:space="preserve">Пільги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</si>
  <si>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010116</t>
  </si>
  <si>
    <t>Податок на доходи фізичних осіб</t>
  </si>
  <si>
    <t>Податок на доходи фізичних осіб, що сплаується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</si>
  <si>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</si>
  <si>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сплаується податковими агентами, із доходів платника податку інших ніж заробітна плата</t>
  </si>
  <si>
    <t>Податок на доходи фізичних осіб, що сплаується фізичними особами за результатами річного декларування</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</si>
  <si>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</si>
  <si>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</si>
  <si>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Запобігання та ліквідація надзвичайних ситуацій та наслідків стихійного лиха</t>
  </si>
  <si>
    <t>Нерозподілені видатки на обслуговування осіб з обмеженими фізичними можливостями в Центрах соціальної реабілітації дітей-інвалідів та Центрах професійної реабілітації інвалідів</t>
  </si>
  <si>
    <t>Нерозподілені видатки на розвиток дошкільної освіти</t>
  </si>
  <si>
    <t>Заступник голови районної ради</t>
  </si>
  <si>
    <t>Б.Мухін</t>
  </si>
  <si>
    <t>2013 рік</t>
  </si>
  <si>
    <t>Затверджений план на 2013 рік</t>
  </si>
  <si>
    <t>Затвердже-ний план з урахуванням змін на 2013 рік</t>
  </si>
  <si>
    <t>Виконано за 2013 рік</t>
  </si>
  <si>
    <t>до затвердженого плану на 2013 рік</t>
  </si>
  <si>
    <t>до затвердженого плану з урахуванням змін на 2013 рік</t>
  </si>
  <si>
    <t xml:space="preserve">Звіт про виконання районного бюджету за 2013 рік </t>
  </si>
  <si>
    <t>091101</t>
  </si>
  <si>
    <t>091204</t>
  </si>
  <si>
    <t>080101</t>
  </si>
  <si>
    <t>080800</t>
  </si>
  <si>
    <t>Адміністративні штрафи та інші санкції</t>
  </si>
  <si>
    <t>Державне мито, пов'язане з видачею та оформленням закордонних паспортів та паспортів громадян України</t>
  </si>
  <si>
    <t>вільні залишки коштів районного бюджету на 01.01.2013р.</t>
  </si>
  <si>
    <t>Лікарні</t>
  </si>
  <si>
    <t>150110</t>
  </si>
  <si>
    <t>170703</t>
  </si>
  <si>
    <t>180109</t>
  </si>
  <si>
    <t>240605</t>
  </si>
  <si>
    <t xml:space="preserve">Додаток до  рішення районної ради 
від  27 лютого 2014 року </t>
  </si>
  <si>
    <t>Нерозподілені кошти субвенцій з державного бюджету спеціального фонду місцевим бюджетам 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</si>
  <si>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250380</t>
  </si>
  <si>
    <t>Центри первинної медичної (медико-санітарної) допомоги</t>
  </si>
  <si>
    <t>Інші заходи по охороні здоров'я</t>
  </si>
  <si>
    <t>Періодичні видання (газети та журнали) </t>
  </si>
  <si>
    <t>Центри `Спорт для всіх` та заходи з фізичної культури </t>
  </si>
  <si>
    <t>Компенсаційні виплати на пільговий проїзд автомобільним транспортом окремим категоріям громадян </t>
  </si>
  <si>
    <t xml:space="preserve">Компенсаційні виплати за пільговий проїзд окремих категорій громадян на залізничному транспорті </t>
  </si>
  <si>
    <t>Інші послуги, пов`язані з економічною діяльністю </t>
  </si>
  <si>
    <t>Програма стабілізації та соціально-економічного розвитку територій </t>
  </si>
  <si>
    <t>Збереження природно-заповідного фонду</t>
  </si>
  <si>
    <t xml:space="preserve">Проведення невідкладних відновлювальних робіт, будівництво та реконструкція загальноосвітніх навчальних закладів </t>
  </si>
  <si>
    <t xml:space="preserve">Видатки на проведення робіт, пов'язаних із будівництвом, реконструкцією, ремонтом та утриманням автомобільних доріг </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</si>
</sst>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гр.&quot;;\-#,##0\ &quot;гр.&quot;"/>
    <numFmt numFmtId="173" formatCode="#,##0\ &quot;гр.&quot;;[Red]\-#,##0\ &quot;гр.&quot;"/>
    <numFmt numFmtId="174" formatCode="#,##0.00\ &quot;гр.&quot;;\-#,##0.00\ &quot;гр.&quot;"/>
    <numFmt numFmtId="175" formatCode="#,##0.00\ &quot;гр.&quot;;[Red]\-#,##0.00\ &quot;гр.&quot;"/>
    <numFmt numFmtId="176" formatCode="_-* #,##0\ &quot;гр.&quot;_-;\-* #,##0\ &quot;гр.&quot;_-;_-* &quot;-&quot;\ &quot;гр.&quot;_-;_-@_-"/>
    <numFmt numFmtId="177" formatCode="_-* #,##0\ _г_р_._-;\-* #,##0\ _г_р_._-;_-* &quot;-&quot;\ _г_р_._-;_-@_-"/>
    <numFmt numFmtId="178" formatCode="_-* #,##0.00\ &quot;гр.&quot;_-;\-* #,##0.00\ &quot;гр.&quot;_-;_-* &quot;-&quot;??\ &quot;гр.&quot;_-;_-@_-"/>
    <numFmt numFmtId="179" formatCode="_-* #,##0.00\ _г_р_._-;\-* #,##0.00\ _г_р_._-;_-* &quot;-&quot;??\ _г_р_._-;_-@_-"/>
    <numFmt numFmtId="180" formatCode="0.0"/>
    <numFmt numFmtId="181" formatCode="000000"/>
    <numFmt numFmtId="182" formatCode="0.0_ ;[Red]\-0.0\ "/>
    <numFmt numFmtId="183" formatCode="0_ ;[Red]\-0\ "/>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00"/>
  </numFmts>
  <fonts count="26">
    <font>
      <sz val="10"/>
      <name val="Arial Cyr"/>
      <family val="0"/>
    </font>
    <font>
      <b/>
      <sz val="10"/>
      <name val="Arial Cyr"/>
      <family val="0"/>
    </font>
    <font>
      <i/>
      <sz val="10"/>
      <name val="Arial Cyr"/>
      <family val="0"/>
    </font>
    <font>
      <b/>
      <i/>
      <sz val="10"/>
      <name val="Arial Cyr"/>
      <family val="0"/>
    </font>
    <font>
      <sz val="12"/>
      <name val="Times New Roman Cyr"/>
      <family val="0"/>
    </font>
    <font>
      <sz val="10"/>
      <color indexed="8"/>
      <name val="Arial Cyr"/>
      <family val="0"/>
    </font>
    <font>
      <b/>
      <sz val="11"/>
      <name val="Arial Cyr"/>
      <family val="2"/>
    </font>
    <font>
      <b/>
      <i/>
      <sz val="10"/>
      <color indexed="8"/>
      <name val="Arial Cyr"/>
      <family val="2"/>
    </font>
    <font>
      <b/>
      <i/>
      <sz val="11"/>
      <name val="Arial Cyr"/>
      <family val="2"/>
    </font>
    <font>
      <b/>
      <sz val="11"/>
      <color indexed="8"/>
      <name val="Arial Cyr"/>
      <family val="2"/>
    </font>
    <font>
      <b/>
      <sz val="12"/>
      <color indexed="8"/>
      <name val="Arial Cyr"/>
      <family val="2"/>
    </font>
    <font>
      <b/>
      <sz val="12"/>
      <name val="Arial Cyr"/>
      <family val="2"/>
    </font>
    <font>
      <b/>
      <sz val="14"/>
      <name val="Arial Cyr"/>
      <family val="2"/>
    </font>
    <font>
      <b/>
      <sz val="16"/>
      <name val="Arial Cyr"/>
      <family val="2"/>
    </font>
    <font>
      <i/>
      <sz val="8"/>
      <name val="Arial Cyr"/>
      <family val="2"/>
    </font>
    <font>
      <b/>
      <sz val="10"/>
      <color indexed="8"/>
      <name val="Arial Cyr"/>
      <family val="0"/>
    </font>
    <font>
      <sz val="12"/>
      <name val="Arial Cyr"/>
      <family val="0"/>
    </font>
    <font>
      <sz val="10"/>
      <color indexed="8"/>
      <name val="Arial"/>
      <family val="2"/>
    </font>
    <font>
      <b/>
      <sz val="10"/>
      <color indexed="8"/>
      <name val="Arial"/>
      <family val="2"/>
    </font>
    <font>
      <sz val="11"/>
      <name val="Arial Cyr"/>
      <family val="0"/>
    </font>
    <font>
      <sz val="12"/>
      <color indexed="8"/>
      <name val="Times New Roman"/>
      <family val="1"/>
    </font>
    <font>
      <b/>
      <sz val="12"/>
      <color indexed="8"/>
      <name val="Times New Roman"/>
      <family val="1"/>
    </font>
    <font>
      <i/>
      <sz val="11"/>
      <name val="Arial Cyr"/>
      <family val="0"/>
    </font>
    <font>
      <b/>
      <sz val="12"/>
      <name val="Times New Roman"/>
      <family val="1"/>
    </font>
    <font>
      <b/>
      <i/>
      <sz val="12"/>
      <name val="Times New Roman"/>
      <family val="1"/>
    </font>
    <font>
      <sz val="12"/>
      <name val="Times New Roman"/>
      <family val="1"/>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8">
    <border>
      <left/>
      <right/>
      <top/>
      <bottom/>
      <diagonal/>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style="thin"/>
      <right>
        <color indexed="63"/>
      </right>
      <top style="thin"/>
      <bottom>
        <color indexed="63"/>
      </bottom>
    </border>
    <border>
      <left style="medium"/>
      <right style="medium"/>
      <top style="medium"/>
      <bottom style="mediu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right style="medium"/>
      <top>
        <color indexed="63"/>
      </top>
      <bottom style="thin"/>
    </border>
    <border>
      <left style="thin"/>
      <right>
        <color indexed="63"/>
      </right>
      <top style="thin"/>
      <bottom style="thin"/>
    </border>
    <border>
      <left style="medium"/>
      <right style="medium"/>
      <top>
        <color indexed="63"/>
      </top>
      <bottom>
        <color indexed="63"/>
      </bottom>
    </border>
    <border>
      <left style="medium"/>
      <right>
        <color indexed="63"/>
      </right>
      <top>
        <color indexed="63"/>
      </top>
      <bottom style="medium"/>
    </border>
    <border>
      <left style="medium"/>
      <right style="medium"/>
      <top style="thin"/>
      <bottom style="thin"/>
    </border>
    <border>
      <left>
        <color indexed="63"/>
      </left>
      <right style="medium"/>
      <top>
        <color indexed="63"/>
      </top>
      <bottom>
        <color indexed="63"/>
      </bottom>
    </border>
    <border>
      <left style="medium"/>
      <right>
        <color indexed="63"/>
      </right>
      <top style="medium"/>
      <bottom style="medium"/>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
      <left>
        <color indexed="63"/>
      </left>
      <right style="thin"/>
      <top style="medium"/>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7">
    <xf numFmtId="0" fontId="0" fillId="0" borderId="0" xfId="0" applyAlignment="1">
      <alignment/>
    </xf>
    <xf numFmtId="0" fontId="0" fillId="2" borderId="0" xfId="0" applyFill="1" applyAlignment="1">
      <alignment/>
    </xf>
    <xf numFmtId="0" fontId="0" fillId="2" borderId="1" xfId="0" applyFont="1" applyFill="1" applyBorder="1" applyAlignment="1">
      <alignment horizontal="center" vertical="top" wrapText="1"/>
    </xf>
    <xf numFmtId="0" fontId="0" fillId="0" borderId="2" xfId="0" applyBorder="1" applyAlignment="1">
      <alignment horizontal="centerContinuous"/>
    </xf>
    <xf numFmtId="0" fontId="2" fillId="2" borderId="0" xfId="0" applyFont="1" applyFill="1" applyAlignment="1">
      <alignment/>
    </xf>
    <xf numFmtId="0" fontId="6" fillId="2" borderId="0" xfId="0" applyFont="1" applyFill="1" applyAlignment="1">
      <alignment/>
    </xf>
    <xf numFmtId="0" fontId="11" fillId="2" borderId="0" xfId="0" applyFont="1" applyFill="1" applyAlignment="1">
      <alignment/>
    </xf>
    <xf numFmtId="0" fontId="12" fillId="2" borderId="0" xfId="0" applyFont="1" applyFill="1" applyAlignment="1">
      <alignment/>
    </xf>
    <xf numFmtId="0" fontId="2" fillId="2" borderId="0" xfId="0" applyFont="1" applyFill="1" applyAlignment="1">
      <alignment horizontal="center"/>
    </xf>
    <xf numFmtId="0" fontId="2" fillId="0" borderId="2" xfId="0" applyFont="1" applyBorder="1" applyAlignment="1">
      <alignment horizontal="centerContinuous"/>
    </xf>
    <xf numFmtId="0" fontId="2" fillId="0" borderId="3" xfId="0" applyFont="1" applyBorder="1" applyAlignment="1">
      <alignment horizontal="centerContinuous"/>
    </xf>
    <xf numFmtId="0" fontId="8" fillId="2" borderId="4" xfId="0" applyFont="1" applyFill="1" applyBorder="1" applyAlignment="1">
      <alignment horizontal="centerContinuous" vertical="top" wrapText="1"/>
    </xf>
    <xf numFmtId="0" fontId="8" fillId="2" borderId="5" xfId="0" applyFont="1" applyFill="1" applyBorder="1" applyAlignment="1">
      <alignment horizontal="centerContinuous" vertical="top" wrapText="1"/>
    </xf>
    <xf numFmtId="0" fontId="14" fillId="2" borderId="6" xfId="0" applyFont="1" applyFill="1" applyBorder="1" applyAlignment="1">
      <alignment horizontal="center" vertical="top" wrapText="1"/>
    </xf>
    <xf numFmtId="0" fontId="7" fillId="2" borderId="1" xfId="17" applyFont="1" applyFill="1" applyBorder="1" applyAlignment="1" applyProtection="1">
      <alignment horizontal="center"/>
      <protection/>
    </xf>
    <xf numFmtId="0" fontId="5" fillId="2" borderId="1" xfId="17" applyFont="1" applyFill="1" applyBorder="1" applyAlignment="1" applyProtection="1">
      <alignment horizontal="center"/>
      <protection/>
    </xf>
    <xf numFmtId="0" fontId="5" fillId="2" borderId="1" xfId="0" applyFont="1" applyFill="1" applyBorder="1" applyAlignment="1">
      <alignment horizontal="center"/>
    </xf>
    <xf numFmtId="0" fontId="7" fillId="2" borderId="1" xfId="17" applyFont="1" applyFill="1" applyBorder="1" applyAlignment="1" applyProtection="1">
      <alignment horizontal="center" wrapText="1"/>
      <protection/>
    </xf>
    <xf numFmtId="49" fontId="0" fillId="2" borderId="1" xfId="0" applyNumberFormat="1" applyFill="1" applyBorder="1" applyAlignment="1">
      <alignment horizontal="center"/>
    </xf>
    <xf numFmtId="0" fontId="0" fillId="2" borderId="7" xfId="17" applyFont="1" applyFill="1" applyBorder="1" applyAlignment="1" applyProtection="1">
      <alignment horizontal="left" vertical="center"/>
      <protection/>
    </xf>
    <xf numFmtId="0" fontId="0" fillId="2" borderId="7" xfId="17" applyFont="1" applyFill="1" applyBorder="1" applyAlignment="1" applyProtection="1">
      <alignment horizontal="left" vertical="center" wrapText="1"/>
      <protection/>
    </xf>
    <xf numFmtId="0" fontId="3" fillId="2" borderId="7" xfId="17" applyFont="1" applyFill="1" applyBorder="1" applyAlignment="1" applyProtection="1">
      <alignment vertical="center" wrapText="1"/>
      <protection/>
    </xf>
    <xf numFmtId="0" fontId="0" fillId="2" borderId="7" xfId="0" applyFont="1" applyFill="1" applyBorder="1" applyAlignment="1">
      <alignment wrapText="1"/>
    </xf>
    <xf numFmtId="0" fontId="3" fillId="2" borderId="7" xfId="17" applyFont="1" applyFill="1" applyBorder="1" applyAlignment="1" applyProtection="1">
      <alignment wrapText="1"/>
      <protection/>
    </xf>
    <xf numFmtId="0" fontId="0" fillId="2" borderId="7" xfId="0" applyFont="1" applyFill="1" applyBorder="1" applyAlignment="1">
      <alignment vertical="center" wrapText="1"/>
    </xf>
    <xf numFmtId="49" fontId="0" fillId="2" borderId="7" xfId="17" applyNumberFormat="1" applyFont="1" applyFill="1" applyBorder="1" applyAlignment="1" applyProtection="1">
      <alignment horizontal="left" vertical="center" wrapText="1"/>
      <protection/>
    </xf>
    <xf numFmtId="0" fontId="0" fillId="2" borderId="7" xfId="0" applyFont="1" applyFill="1" applyBorder="1" applyAlignment="1">
      <alignment wrapText="1"/>
    </xf>
    <xf numFmtId="49" fontId="11" fillId="2" borderId="8" xfId="0" applyNumberFormat="1" applyFont="1" applyFill="1" applyBorder="1" applyAlignment="1">
      <alignment horizontal="center"/>
    </xf>
    <xf numFmtId="0" fontId="0" fillId="2" borderId="0" xfId="0" applyFill="1" applyBorder="1" applyAlignment="1">
      <alignment/>
    </xf>
    <xf numFmtId="0" fontId="6" fillId="2" borderId="0" xfId="0" applyFont="1" applyFill="1" applyBorder="1" applyAlignment="1">
      <alignment/>
    </xf>
    <xf numFmtId="0" fontId="3" fillId="2" borderId="0" xfId="0" applyFont="1" applyFill="1" applyBorder="1" applyAlignment="1">
      <alignment/>
    </xf>
    <xf numFmtId="0" fontId="2" fillId="2" borderId="0" xfId="0" applyFont="1" applyFill="1" applyBorder="1" applyAlignment="1">
      <alignment/>
    </xf>
    <xf numFmtId="0" fontId="11" fillId="2" borderId="0" xfId="0" applyFont="1" applyFill="1" applyBorder="1" applyAlignment="1">
      <alignment/>
    </xf>
    <xf numFmtId="0" fontId="0" fillId="0" borderId="0" xfId="0" applyFill="1" applyAlignment="1">
      <alignment/>
    </xf>
    <xf numFmtId="0" fontId="0" fillId="0" borderId="2" xfId="0" applyFill="1" applyBorder="1" applyAlignment="1">
      <alignment horizontal="centerContinuous"/>
    </xf>
    <xf numFmtId="0" fontId="0" fillId="0" borderId="0" xfId="0" applyFill="1" applyBorder="1" applyAlignment="1">
      <alignment/>
    </xf>
    <xf numFmtId="0" fontId="0" fillId="0" borderId="9" xfId="0" applyFill="1" applyBorder="1" applyAlignment="1">
      <alignment/>
    </xf>
    <xf numFmtId="1" fontId="6" fillId="2" borderId="1" xfId="0" applyNumberFormat="1" applyFont="1" applyFill="1" applyBorder="1" applyAlignment="1" applyProtection="1">
      <alignment/>
      <protection locked="0"/>
    </xf>
    <xf numFmtId="1" fontId="0" fillId="2" borderId="1" xfId="0" applyNumberFormat="1" applyFill="1" applyBorder="1" applyAlignment="1" applyProtection="1">
      <alignment/>
      <protection locked="0"/>
    </xf>
    <xf numFmtId="1" fontId="6" fillId="0" borderId="1" xfId="0" applyNumberFormat="1" applyFont="1" applyFill="1" applyBorder="1" applyAlignment="1" applyProtection="1">
      <alignment/>
      <protection locked="0"/>
    </xf>
    <xf numFmtId="1" fontId="1" fillId="2" borderId="1" xfId="0" applyNumberFormat="1" applyFont="1" applyFill="1" applyBorder="1" applyAlignment="1" applyProtection="1">
      <alignment/>
      <protection locked="0"/>
    </xf>
    <xf numFmtId="1" fontId="1" fillId="0" borderId="1" xfId="0" applyNumberFormat="1" applyFont="1" applyFill="1" applyBorder="1" applyAlignment="1" applyProtection="1">
      <alignment/>
      <protection locked="0"/>
    </xf>
    <xf numFmtId="1" fontId="3" fillId="3" borderId="1" xfId="0" applyNumberFormat="1" applyFont="1" applyFill="1" applyBorder="1" applyAlignment="1" applyProtection="1">
      <alignment/>
      <protection/>
    </xf>
    <xf numFmtId="1" fontId="0" fillId="2" borderId="1" xfId="0" applyNumberFormat="1" applyFill="1" applyBorder="1" applyAlignment="1" applyProtection="1">
      <alignment/>
      <protection/>
    </xf>
    <xf numFmtId="0" fontId="12" fillId="2" borderId="10" xfId="0" applyFont="1" applyFill="1" applyBorder="1" applyAlignment="1">
      <alignment horizontal="centerContinuous" wrapText="1"/>
    </xf>
    <xf numFmtId="0" fontId="1" fillId="2" borderId="1" xfId="0" applyFont="1" applyFill="1" applyBorder="1" applyAlignment="1">
      <alignment wrapText="1"/>
    </xf>
    <xf numFmtId="0" fontId="1" fillId="2" borderId="7" xfId="0" applyFont="1" applyFill="1" applyBorder="1" applyAlignment="1">
      <alignment wrapText="1"/>
    </xf>
    <xf numFmtId="1" fontId="11" fillId="2" borderId="11" xfId="0" applyNumberFormat="1" applyFont="1" applyFill="1" applyBorder="1" applyAlignment="1">
      <alignment/>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lignment horizontal="centerContinuous"/>
    </xf>
    <xf numFmtId="0" fontId="1" fillId="2" borderId="5" xfId="0" applyFont="1" applyFill="1" applyBorder="1" applyAlignment="1" applyProtection="1">
      <alignment horizontal="center" vertical="top" wrapText="1"/>
      <protection locked="0"/>
    </xf>
    <xf numFmtId="0" fontId="0" fillId="0" borderId="1" xfId="0" applyBorder="1" applyAlignment="1">
      <alignment/>
    </xf>
    <xf numFmtId="0" fontId="14" fillId="2" borderId="12" xfId="0" applyFont="1" applyFill="1" applyBorder="1" applyAlignment="1">
      <alignment horizontal="center" vertical="top" wrapText="1"/>
    </xf>
    <xf numFmtId="0" fontId="15" fillId="2" borderId="7" xfId="17" applyFont="1" applyFill="1" applyBorder="1" applyAlignment="1" applyProtection="1">
      <alignment horizontal="left" vertical="center" wrapText="1"/>
      <protection/>
    </xf>
    <xf numFmtId="1" fontId="12" fillId="0" borderId="13" xfId="0" applyNumberFormat="1" applyFont="1" applyFill="1" applyBorder="1" applyAlignment="1">
      <alignment/>
    </xf>
    <xf numFmtId="0" fontId="6" fillId="0" borderId="1" xfId="0" applyFont="1" applyBorder="1" applyAlignment="1">
      <alignment horizontal="center"/>
    </xf>
    <xf numFmtId="0" fontId="15" fillId="2" borderId="1" xfId="0" applyFont="1" applyFill="1" applyBorder="1" applyAlignment="1" applyProtection="1">
      <alignment horizontal="center"/>
      <protection/>
    </xf>
    <xf numFmtId="0" fontId="1" fillId="2" borderId="1" xfId="0" applyFont="1" applyFill="1" applyBorder="1" applyAlignment="1" applyProtection="1">
      <alignment horizontal="left"/>
      <protection/>
    </xf>
    <xf numFmtId="0" fontId="1" fillId="0" borderId="1" xfId="0" applyFont="1" applyFill="1" applyBorder="1" applyAlignment="1">
      <alignment horizontal="center" vertical="top" wrapText="1"/>
    </xf>
    <xf numFmtId="2" fontId="0" fillId="0" borderId="1" xfId="0" applyNumberFormat="1" applyFill="1" applyBorder="1" applyAlignment="1" applyProtection="1">
      <alignment/>
      <protection locked="0"/>
    </xf>
    <xf numFmtId="2" fontId="3" fillId="3" borderId="1" xfId="0" applyNumberFormat="1" applyFont="1" applyFill="1" applyBorder="1" applyAlignment="1" applyProtection="1">
      <alignment/>
      <protection/>
    </xf>
    <xf numFmtId="49" fontId="0" fillId="2" borderId="1" xfId="17" applyNumberFormat="1" applyFont="1" applyFill="1" applyBorder="1" applyAlignment="1" applyProtection="1">
      <alignment horizontal="left" vertical="center" wrapText="1"/>
      <protection/>
    </xf>
    <xf numFmtId="0" fontId="15" fillId="2" borderId="1" xfId="17" applyFont="1" applyFill="1" applyBorder="1" applyAlignment="1" applyProtection="1">
      <alignment horizontal="center"/>
      <protection/>
    </xf>
    <xf numFmtId="1" fontId="1" fillId="2" borderId="1" xfId="0" applyNumberFormat="1" applyFont="1" applyFill="1" applyBorder="1" applyAlignment="1" applyProtection="1">
      <alignment/>
      <protection/>
    </xf>
    <xf numFmtId="2" fontId="0" fillId="2" borderId="1" xfId="0" applyNumberFormat="1" applyFill="1" applyBorder="1" applyAlignment="1" applyProtection="1">
      <alignment/>
      <protection/>
    </xf>
    <xf numFmtId="0" fontId="5" fillId="2" borderId="7" xfId="17" applyFont="1" applyFill="1" applyBorder="1" applyAlignment="1" applyProtection="1">
      <alignment horizontal="left" vertical="center" wrapText="1"/>
      <protection/>
    </xf>
    <xf numFmtId="0" fontId="0" fillId="0" borderId="1" xfId="0" applyBorder="1" applyAlignment="1">
      <alignment vertical="center" wrapText="1"/>
    </xf>
    <xf numFmtId="2" fontId="1" fillId="0" borderId="1" xfId="0" applyNumberFormat="1" applyFont="1" applyFill="1" applyBorder="1" applyAlignment="1" applyProtection="1">
      <alignment/>
      <protection locked="0"/>
    </xf>
    <xf numFmtId="0" fontId="0" fillId="2" borderId="6" xfId="0" applyFont="1" applyFill="1" applyBorder="1" applyAlignment="1">
      <alignment horizontal="center" vertical="top" wrapText="1"/>
    </xf>
    <xf numFmtId="1" fontId="0" fillId="2" borderId="6" xfId="0" applyNumberFormat="1" applyFill="1" applyBorder="1" applyAlignment="1" applyProtection="1">
      <alignment/>
      <protection locked="0"/>
    </xf>
    <xf numFmtId="2" fontId="0" fillId="0" borderId="6" xfId="0" applyNumberFormat="1" applyFill="1" applyBorder="1" applyAlignment="1" applyProtection="1">
      <alignment/>
      <protection locked="0"/>
    </xf>
    <xf numFmtId="0" fontId="17" fillId="0" borderId="1" xfId="0" applyFont="1" applyBorder="1" applyAlignment="1">
      <alignment wrapText="1"/>
    </xf>
    <xf numFmtId="2" fontId="1" fillId="2" borderId="1" xfId="0" applyNumberFormat="1" applyFont="1" applyFill="1" applyBorder="1" applyAlignment="1" applyProtection="1">
      <alignment/>
      <protection locked="0"/>
    </xf>
    <xf numFmtId="2" fontId="11" fillId="0" borderId="9" xfId="0" applyNumberFormat="1" applyFont="1" applyFill="1" applyBorder="1" applyAlignment="1">
      <alignment/>
    </xf>
    <xf numFmtId="2" fontId="11" fillId="2" borderId="11" xfId="0" applyNumberFormat="1" applyFont="1" applyFill="1" applyBorder="1" applyAlignment="1">
      <alignment/>
    </xf>
    <xf numFmtId="181" fontId="5" fillId="2" borderId="1" xfId="0" applyNumberFormat="1" applyFont="1" applyFill="1" applyBorder="1" applyAlignment="1" applyProtection="1">
      <alignment horizontal="center"/>
      <protection/>
    </xf>
    <xf numFmtId="2" fontId="6" fillId="0" borderId="1" xfId="0" applyNumberFormat="1" applyFont="1" applyFill="1" applyBorder="1" applyAlignment="1" applyProtection="1">
      <alignment/>
      <protection locked="0"/>
    </xf>
    <xf numFmtId="1" fontId="6" fillId="0" borderId="1" xfId="0" applyNumberFormat="1" applyFont="1" applyFill="1" applyBorder="1" applyAlignment="1" applyProtection="1">
      <alignment/>
      <protection/>
    </xf>
    <xf numFmtId="1" fontId="19" fillId="0" borderId="1" xfId="0" applyNumberFormat="1" applyFont="1" applyFill="1" applyBorder="1" applyAlignment="1" applyProtection="1">
      <alignment/>
      <protection/>
    </xf>
    <xf numFmtId="2" fontId="19" fillId="0" borderId="1" xfId="0" applyNumberFormat="1" applyFont="1" applyFill="1" applyBorder="1" applyAlignment="1" applyProtection="1">
      <alignment/>
      <protection/>
    </xf>
    <xf numFmtId="0" fontId="20" fillId="0" borderId="14" xfId="0" applyFont="1" applyBorder="1" applyAlignment="1">
      <alignment wrapText="1"/>
    </xf>
    <xf numFmtId="0" fontId="20" fillId="0" borderId="1" xfId="0" applyFont="1" applyBorder="1" applyAlignment="1">
      <alignment wrapText="1"/>
    </xf>
    <xf numFmtId="0" fontId="20" fillId="0" borderId="15" xfId="0" applyFont="1" applyBorder="1" applyAlignment="1">
      <alignment wrapText="1"/>
    </xf>
    <xf numFmtId="0" fontId="20" fillId="0" borderId="1" xfId="0" applyFont="1" applyBorder="1" applyAlignment="1">
      <alignment/>
    </xf>
    <xf numFmtId="0" fontId="17" fillId="0" borderId="7" xfId="0" applyFont="1" applyBorder="1" applyAlignment="1">
      <alignment wrapText="1"/>
    </xf>
    <xf numFmtId="0" fontId="0" fillId="2" borderId="1" xfId="0" applyFont="1" applyFill="1" applyBorder="1" applyAlignment="1">
      <alignment wrapText="1"/>
    </xf>
    <xf numFmtId="1" fontId="0" fillId="2" borderId="1" xfId="0" applyNumberFormat="1" applyFont="1" applyFill="1" applyBorder="1" applyAlignment="1" applyProtection="1">
      <alignment/>
      <protection locked="0"/>
    </xf>
    <xf numFmtId="0" fontId="1" fillId="0" borderId="1" xfId="0" applyFont="1" applyFill="1" applyBorder="1" applyAlignment="1" applyProtection="1">
      <alignment horizontal="left" vertical="center" wrapText="1"/>
      <protection/>
    </xf>
    <xf numFmtId="0" fontId="20" fillId="0" borderId="16" xfId="0" applyFont="1" applyBorder="1" applyAlignment="1">
      <alignment wrapText="1"/>
    </xf>
    <xf numFmtId="1" fontId="19" fillId="2" borderId="1" xfId="0" applyNumberFormat="1" applyFont="1" applyFill="1" applyBorder="1" applyAlignment="1" applyProtection="1">
      <alignment/>
      <protection locked="0"/>
    </xf>
    <xf numFmtId="2" fontId="19" fillId="0" borderId="1" xfId="0" applyNumberFormat="1" applyFont="1" applyFill="1" applyBorder="1" applyAlignment="1" applyProtection="1">
      <alignment/>
      <protection locked="0"/>
    </xf>
    <xf numFmtId="1" fontId="0" fillId="0" borderId="1" xfId="0" applyNumberFormat="1" applyFill="1" applyBorder="1" applyAlignment="1" applyProtection="1">
      <alignment/>
      <protection locked="0"/>
    </xf>
    <xf numFmtId="181" fontId="15" fillId="0" borderId="1" xfId="0" applyNumberFormat="1" applyFont="1" applyFill="1" applyBorder="1" applyAlignment="1" applyProtection="1">
      <alignment horizontal="center"/>
      <protection/>
    </xf>
    <xf numFmtId="180" fontId="8" fillId="0" borderId="1" xfId="0" applyNumberFormat="1" applyFont="1" applyFill="1" applyBorder="1" applyAlignment="1" applyProtection="1">
      <alignment/>
      <protection/>
    </xf>
    <xf numFmtId="1" fontId="8" fillId="0" borderId="1" xfId="0" applyNumberFormat="1" applyFont="1" applyFill="1" applyBorder="1" applyAlignment="1" applyProtection="1">
      <alignment/>
      <protection/>
    </xf>
    <xf numFmtId="1" fontId="8" fillId="0" borderId="1" xfId="0" applyNumberFormat="1" applyFont="1" applyFill="1" applyBorder="1" applyAlignment="1" applyProtection="1">
      <alignment horizontal="right"/>
      <protection/>
    </xf>
    <xf numFmtId="181" fontId="9" fillId="0" borderId="1" xfId="0" applyNumberFormat="1" applyFont="1" applyFill="1" applyBorder="1" applyAlignment="1" applyProtection="1">
      <alignment horizontal="center"/>
      <protection/>
    </xf>
    <xf numFmtId="0" fontId="6" fillId="0" borderId="1" xfId="0" applyFont="1" applyFill="1" applyBorder="1" applyAlignment="1" applyProtection="1">
      <alignment horizontal="center"/>
      <protection/>
    </xf>
    <xf numFmtId="1" fontId="11" fillId="0" borderId="10" xfId="0" applyNumberFormat="1" applyFont="1" applyFill="1" applyBorder="1" applyAlignment="1" applyProtection="1">
      <alignment/>
      <protection/>
    </xf>
    <xf numFmtId="2" fontId="6" fillId="0" borderId="1" xfId="0" applyNumberFormat="1" applyFont="1" applyFill="1" applyBorder="1" applyAlignment="1" applyProtection="1">
      <alignment/>
      <protection/>
    </xf>
    <xf numFmtId="49" fontId="15" fillId="0" borderId="1" xfId="0" applyNumberFormat="1" applyFont="1" applyFill="1" applyBorder="1" applyAlignment="1" applyProtection="1">
      <alignment horizontal="center"/>
      <protection/>
    </xf>
    <xf numFmtId="0" fontId="1" fillId="0" borderId="1" xfId="0" applyFont="1" applyFill="1" applyBorder="1" applyAlignment="1" applyProtection="1">
      <alignment horizontal="left"/>
      <protection/>
    </xf>
    <xf numFmtId="0" fontId="15" fillId="0" borderId="1" xfId="0" applyFont="1" applyFill="1" applyBorder="1" applyAlignment="1" applyProtection="1">
      <alignment horizontal="center" wrapText="1"/>
      <protection/>
    </xf>
    <xf numFmtId="49" fontId="1" fillId="0" borderId="1" xfId="0" applyNumberFormat="1" applyFont="1" applyFill="1" applyBorder="1" applyAlignment="1">
      <alignment horizontal="center" vertical="top" wrapText="1"/>
    </xf>
    <xf numFmtId="0" fontId="1" fillId="0" borderId="1" xfId="0" applyFont="1" applyFill="1" applyBorder="1" applyAlignment="1">
      <alignment wrapText="1"/>
    </xf>
    <xf numFmtId="1" fontId="0" fillId="0" borderId="1" xfId="0" applyNumberFormat="1" applyFont="1" applyFill="1" applyBorder="1" applyAlignment="1" applyProtection="1">
      <alignment/>
      <protection locked="0"/>
    </xf>
    <xf numFmtId="0" fontId="0" fillId="0" borderId="1" xfId="0" applyFont="1" applyFill="1" applyBorder="1" applyAlignment="1">
      <alignment horizontal="center" vertical="top" wrapText="1"/>
    </xf>
    <xf numFmtId="0" fontId="6" fillId="0" borderId="1" xfId="0" applyFont="1" applyFill="1" applyBorder="1" applyAlignment="1">
      <alignment wrapText="1"/>
    </xf>
    <xf numFmtId="0" fontId="10" fillId="0" borderId="17" xfId="0" applyFont="1" applyFill="1" applyBorder="1" applyAlignment="1" applyProtection="1">
      <alignment horizontal="left" vertical="center" wrapText="1"/>
      <protection/>
    </xf>
    <xf numFmtId="0" fontId="11" fillId="0" borderId="8" xfId="0" applyFont="1" applyFill="1" applyBorder="1" applyAlignment="1">
      <alignment horizontal="left" wrapText="1"/>
    </xf>
    <xf numFmtId="1" fontId="12" fillId="0" borderId="1" xfId="0" applyNumberFormat="1" applyFont="1" applyFill="1" applyBorder="1" applyAlignment="1" applyProtection="1">
      <alignment/>
      <protection/>
    </xf>
    <xf numFmtId="180" fontId="22" fillId="0" borderId="1" xfId="0" applyNumberFormat="1" applyFont="1" applyFill="1" applyBorder="1" applyAlignment="1" applyProtection="1">
      <alignment/>
      <protection/>
    </xf>
    <xf numFmtId="1" fontId="22" fillId="0" borderId="1" xfId="0" applyNumberFormat="1" applyFont="1" applyFill="1" applyBorder="1" applyAlignment="1" applyProtection="1">
      <alignment/>
      <protection/>
    </xf>
    <xf numFmtId="1" fontId="22" fillId="0" borderId="1" xfId="0" applyNumberFormat="1" applyFont="1" applyFill="1" applyBorder="1" applyAlignment="1" applyProtection="1">
      <alignment horizontal="right"/>
      <protection/>
    </xf>
    <xf numFmtId="180" fontId="19" fillId="0" borderId="1" xfId="0" applyNumberFormat="1" applyFont="1" applyFill="1" applyBorder="1" applyAlignment="1" applyProtection="1">
      <alignment/>
      <protection/>
    </xf>
    <xf numFmtId="1" fontId="19" fillId="0" borderId="1" xfId="0" applyNumberFormat="1" applyFont="1" applyFill="1" applyBorder="1" applyAlignment="1" applyProtection="1">
      <alignment horizontal="right"/>
      <protection/>
    </xf>
    <xf numFmtId="1" fontId="0" fillId="2" borderId="1" xfId="0" applyNumberFormat="1" applyFont="1" applyFill="1" applyBorder="1" applyAlignment="1" applyProtection="1">
      <alignment/>
      <protection locked="0"/>
    </xf>
    <xf numFmtId="0" fontId="15" fillId="0" borderId="1" xfId="17" applyFont="1" applyFill="1" applyBorder="1" applyAlignment="1" applyProtection="1">
      <alignment horizontal="center"/>
      <protection/>
    </xf>
    <xf numFmtId="0" fontId="6" fillId="0" borderId="7" xfId="17" applyFont="1" applyFill="1" applyBorder="1" applyAlignment="1" applyProtection="1">
      <alignment horizontal="center" vertical="center"/>
      <protection/>
    </xf>
    <xf numFmtId="1" fontId="8" fillId="0" borderId="18" xfId="0" applyNumberFormat="1" applyFont="1" applyFill="1" applyBorder="1" applyAlignment="1" applyProtection="1">
      <alignment/>
      <protection/>
    </xf>
    <xf numFmtId="0" fontId="7" fillId="0" borderId="1" xfId="17" applyFont="1" applyFill="1" applyBorder="1" applyAlignment="1" applyProtection="1">
      <alignment horizontal="center"/>
      <protection/>
    </xf>
    <xf numFmtId="0" fontId="3" fillId="0" borderId="7" xfId="17" applyFont="1" applyFill="1" applyBorder="1" applyAlignment="1" applyProtection="1">
      <alignment horizontal="left" wrapText="1"/>
      <protection/>
    </xf>
    <xf numFmtId="1" fontId="3" fillId="0" borderId="1" xfId="0" applyNumberFormat="1" applyFont="1" applyFill="1" applyBorder="1" applyAlignment="1" applyProtection="1">
      <alignment/>
      <protection/>
    </xf>
    <xf numFmtId="2" fontId="3" fillId="0" borderId="1" xfId="0" applyNumberFormat="1" applyFont="1" applyFill="1" applyBorder="1" applyAlignment="1" applyProtection="1">
      <alignment/>
      <protection/>
    </xf>
    <xf numFmtId="180" fontId="8" fillId="0" borderId="1" xfId="0" applyNumberFormat="1" applyFont="1" applyFill="1" applyBorder="1" applyAlignment="1" applyProtection="1">
      <alignment/>
      <protection/>
    </xf>
    <xf numFmtId="1" fontId="11" fillId="0" borderId="11" xfId="0" applyNumberFormat="1" applyFont="1" applyFill="1" applyBorder="1" applyAlignment="1">
      <alignment/>
    </xf>
    <xf numFmtId="1" fontId="8" fillId="0" borderId="18" xfId="0" applyNumberFormat="1" applyFont="1" applyFill="1" applyBorder="1" applyAlignment="1" applyProtection="1">
      <alignment/>
      <protection/>
    </xf>
    <xf numFmtId="1" fontId="8" fillId="0" borderId="1" xfId="0" applyNumberFormat="1" applyFont="1" applyFill="1" applyBorder="1" applyAlignment="1" applyProtection="1">
      <alignment horizontal="right"/>
      <protection/>
    </xf>
    <xf numFmtId="1" fontId="19" fillId="0" borderId="18" xfId="0" applyNumberFormat="1" applyFont="1" applyFill="1" applyBorder="1" applyAlignment="1" applyProtection="1">
      <alignment/>
      <protection/>
    </xf>
    <xf numFmtId="2" fontId="11" fillId="0" borderId="1" xfId="0" applyNumberFormat="1" applyFont="1" applyFill="1" applyBorder="1" applyAlignment="1" applyProtection="1">
      <alignment/>
      <protection/>
    </xf>
    <xf numFmtId="0" fontId="1" fillId="0" borderId="7" xfId="17" applyFont="1" applyFill="1" applyBorder="1" applyAlignment="1" applyProtection="1">
      <alignment horizontal="left" vertical="center" wrapText="1"/>
      <protection/>
    </xf>
    <xf numFmtId="0" fontId="3" fillId="0" borderId="7" xfId="17" applyFont="1" applyFill="1" applyBorder="1" applyAlignment="1" applyProtection="1">
      <alignment vertical="center" wrapText="1"/>
      <protection/>
    </xf>
    <xf numFmtId="0" fontId="15" fillId="0" borderId="1" xfId="17" applyFont="1" applyFill="1" applyBorder="1" applyAlignment="1" applyProtection="1">
      <alignment horizontal="center"/>
      <protection/>
    </xf>
    <xf numFmtId="49" fontId="1" fillId="0" borderId="1" xfId="17" applyNumberFormat="1" applyFont="1" applyFill="1" applyBorder="1" applyAlignment="1" applyProtection="1">
      <alignment horizontal="left" vertical="center" wrapText="1"/>
      <protection/>
    </xf>
    <xf numFmtId="1" fontId="10" fillId="0" borderId="1" xfId="17" applyNumberFormat="1" applyFont="1" applyFill="1" applyBorder="1" applyAlignment="1" applyProtection="1">
      <alignment horizontal="center"/>
      <protection/>
    </xf>
    <xf numFmtId="49" fontId="1" fillId="0" borderId="1" xfId="17" applyNumberFormat="1" applyFont="1" applyFill="1" applyBorder="1" applyAlignment="1" applyProtection="1">
      <alignment horizontal="left" vertical="center" wrapText="1"/>
      <protection/>
    </xf>
    <xf numFmtId="2" fontId="11" fillId="0" borderId="19" xfId="0" applyNumberFormat="1" applyFont="1" applyFill="1" applyBorder="1" applyAlignment="1" applyProtection="1">
      <alignment/>
      <protection/>
    </xf>
    <xf numFmtId="0" fontId="15" fillId="0" borderId="7" xfId="17" applyFont="1" applyFill="1" applyBorder="1" applyAlignment="1" applyProtection="1">
      <alignment horizontal="left" vertical="center"/>
      <protection/>
    </xf>
    <xf numFmtId="49" fontId="1" fillId="0" borderId="1" xfId="0" applyNumberFormat="1" applyFont="1" applyFill="1" applyBorder="1" applyAlignment="1">
      <alignment horizontal="center"/>
    </xf>
    <xf numFmtId="0" fontId="1" fillId="0" borderId="7" xfId="0" applyFont="1" applyFill="1" applyBorder="1" applyAlignment="1">
      <alignment wrapText="1"/>
    </xf>
    <xf numFmtId="49" fontId="11" fillId="0" borderId="8" xfId="0" applyNumberFormat="1" applyFont="1" applyFill="1" applyBorder="1" applyAlignment="1">
      <alignment horizontal="center"/>
    </xf>
    <xf numFmtId="0" fontId="1" fillId="0" borderId="11" xfId="0" applyFont="1" applyFill="1" applyBorder="1" applyAlignment="1">
      <alignment horizontal="left" wrapText="1"/>
    </xf>
    <xf numFmtId="2" fontId="11" fillId="0" borderId="11" xfId="0" applyNumberFormat="1" applyFont="1" applyFill="1" applyBorder="1" applyAlignment="1">
      <alignment/>
    </xf>
    <xf numFmtId="0" fontId="12" fillId="0" borderId="8" xfId="0" applyFont="1" applyFill="1" applyBorder="1" applyAlignment="1">
      <alignment horizontal="centerContinuous" wrapText="1"/>
    </xf>
    <xf numFmtId="0" fontId="12" fillId="0" borderId="11" xfId="0" applyFont="1" applyFill="1" applyBorder="1" applyAlignment="1">
      <alignment horizontal="centerContinuous" wrapText="1"/>
    </xf>
    <xf numFmtId="0" fontId="18" fillId="0" borderId="1" xfId="0" applyFont="1" applyFill="1" applyBorder="1" applyAlignment="1">
      <alignment wrapText="1"/>
    </xf>
    <xf numFmtId="0" fontId="18" fillId="0" borderId="0" xfId="0" applyFont="1" applyFill="1" applyAlignment="1">
      <alignment wrapText="1"/>
    </xf>
    <xf numFmtId="1" fontId="1" fillId="0" borderId="6" xfId="0" applyNumberFormat="1" applyFont="1" applyFill="1" applyBorder="1" applyAlignment="1" applyProtection="1">
      <alignment/>
      <protection locked="0"/>
    </xf>
    <xf numFmtId="0" fontId="11" fillId="0" borderId="1" xfId="0" applyFont="1" applyFill="1" applyBorder="1" applyAlignment="1">
      <alignment horizontal="left" wrapText="1"/>
    </xf>
    <xf numFmtId="49" fontId="5" fillId="2" borderId="1" xfId="0" applyNumberFormat="1" applyFont="1" applyFill="1" applyBorder="1" applyAlignment="1" applyProtection="1">
      <alignment horizontal="center"/>
      <protection/>
    </xf>
    <xf numFmtId="0" fontId="5" fillId="2" borderId="1" xfId="0" applyFont="1" applyFill="1" applyBorder="1" applyAlignment="1" applyProtection="1">
      <alignment horizontal="center"/>
      <protection/>
    </xf>
    <xf numFmtId="49" fontId="0" fillId="2" borderId="1" xfId="0" applyNumberFormat="1" applyFont="1" applyFill="1" applyBorder="1" applyAlignment="1">
      <alignment horizontal="center" vertical="top" wrapText="1"/>
    </xf>
    <xf numFmtId="180" fontId="6" fillId="0" borderId="1" xfId="0" applyNumberFormat="1" applyFont="1" applyFill="1" applyBorder="1" applyAlignment="1" applyProtection="1">
      <alignment/>
      <protection/>
    </xf>
    <xf numFmtId="0" fontId="1" fillId="0" borderId="7" xfId="17" applyFont="1" applyFill="1" applyBorder="1" applyAlignment="1" applyProtection="1">
      <alignment horizontal="left" vertical="center" wrapText="1"/>
      <protection/>
    </xf>
    <xf numFmtId="0" fontId="23" fillId="0" borderId="1" xfId="0" applyFont="1" applyFill="1" applyBorder="1" applyAlignment="1" applyProtection="1">
      <alignment horizontal="left" vertical="center" wrapText="1"/>
      <protection/>
    </xf>
    <xf numFmtId="1" fontId="23" fillId="0" borderId="11" xfId="0" applyNumberFormat="1" applyFont="1" applyFill="1" applyBorder="1" applyAlignment="1" applyProtection="1">
      <alignment/>
      <protection/>
    </xf>
    <xf numFmtId="1" fontId="23" fillId="0" borderId="10" xfId="0" applyNumberFormat="1" applyFont="1" applyFill="1" applyBorder="1" applyAlignment="1" applyProtection="1">
      <alignment/>
      <protection/>
    </xf>
    <xf numFmtId="2" fontId="23" fillId="0" borderId="10" xfId="0" applyNumberFormat="1" applyFont="1" applyFill="1" applyBorder="1" applyAlignment="1" applyProtection="1">
      <alignment/>
      <protection/>
    </xf>
    <xf numFmtId="2" fontId="23" fillId="0" borderId="20" xfId="0" applyNumberFormat="1" applyFont="1" applyFill="1" applyBorder="1" applyAlignment="1" applyProtection="1">
      <alignment/>
      <protection/>
    </xf>
    <xf numFmtId="0" fontId="21" fillId="0" borderId="1" xfId="0" applyFont="1" applyFill="1" applyBorder="1" applyAlignment="1" applyProtection="1">
      <alignment horizontal="center"/>
      <protection/>
    </xf>
    <xf numFmtId="0" fontId="23" fillId="0" borderId="1" xfId="0" applyFont="1" applyFill="1" applyBorder="1" applyAlignment="1" applyProtection="1">
      <alignment horizontal="left" wrapText="1"/>
      <protection/>
    </xf>
    <xf numFmtId="1" fontId="23" fillId="0" borderId="1" xfId="0" applyNumberFormat="1" applyFont="1" applyFill="1" applyBorder="1" applyAlignment="1" applyProtection="1">
      <alignment/>
      <protection locked="0"/>
    </xf>
    <xf numFmtId="180" fontId="24" fillId="0" borderId="1" xfId="0" applyNumberFormat="1" applyFont="1" applyFill="1" applyBorder="1" applyAlignment="1" applyProtection="1">
      <alignment/>
      <protection/>
    </xf>
    <xf numFmtId="1" fontId="24" fillId="0" borderId="1" xfId="0" applyNumberFormat="1" applyFont="1" applyFill="1" applyBorder="1" applyAlignment="1" applyProtection="1">
      <alignment/>
      <protection/>
    </xf>
    <xf numFmtId="1" fontId="24" fillId="0" borderId="1" xfId="0" applyNumberFormat="1" applyFont="1" applyFill="1" applyBorder="1" applyAlignment="1" applyProtection="1">
      <alignment horizontal="right"/>
      <protection/>
    </xf>
    <xf numFmtId="0" fontId="21" fillId="0" borderId="1" xfId="0" applyFont="1" applyFill="1" applyBorder="1" applyAlignment="1" applyProtection="1">
      <alignment horizontal="center" wrapText="1"/>
      <protection/>
    </xf>
    <xf numFmtId="1" fontId="25" fillId="0" borderId="1" xfId="0" applyNumberFormat="1" applyFont="1" applyFill="1" applyBorder="1" applyAlignment="1" applyProtection="1">
      <alignment/>
      <protection locked="0"/>
    </xf>
    <xf numFmtId="180" fontId="23" fillId="0" borderId="1" xfId="0" applyNumberFormat="1" applyFont="1" applyFill="1" applyBorder="1" applyAlignment="1" applyProtection="1">
      <alignment/>
      <protection locked="0"/>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top" wrapText="1"/>
    </xf>
    <xf numFmtId="0" fontId="21" fillId="0" borderId="1" xfId="0" applyFont="1" applyFill="1" applyBorder="1" applyAlignment="1" applyProtection="1">
      <alignment horizontal="left" vertical="center" wrapText="1"/>
      <protection/>
    </xf>
    <xf numFmtId="0" fontId="21" fillId="0" borderId="21" xfId="0" applyFont="1" applyFill="1" applyBorder="1" applyAlignment="1" applyProtection="1">
      <alignment/>
      <protection/>
    </xf>
    <xf numFmtId="0" fontId="21" fillId="0" borderId="21" xfId="0" applyFont="1" applyFill="1" applyBorder="1" applyAlignment="1" applyProtection="1">
      <alignment horizontal="left" vertical="center" wrapText="1"/>
      <protection/>
    </xf>
    <xf numFmtId="49" fontId="3" fillId="2" borderId="1" xfId="17" applyNumberFormat="1" applyFont="1" applyFill="1" applyBorder="1" applyAlignment="1" applyProtection="1">
      <alignment horizontal="left" vertical="center" wrapText="1"/>
      <protection/>
    </xf>
    <xf numFmtId="2" fontId="3" fillId="0" borderId="1" xfId="0" applyNumberFormat="1" applyFont="1" applyFill="1" applyBorder="1" applyAlignment="1" applyProtection="1">
      <alignment/>
      <protection locked="0"/>
    </xf>
    <xf numFmtId="2" fontId="11" fillId="0" borderId="22" xfId="0" applyNumberFormat="1" applyFont="1" applyFill="1" applyBorder="1" applyAlignment="1" applyProtection="1">
      <alignment/>
      <protection/>
    </xf>
    <xf numFmtId="1" fontId="11" fillId="0" borderId="1" xfId="0" applyNumberFormat="1" applyFont="1" applyFill="1" applyBorder="1" applyAlignment="1" applyProtection="1">
      <alignment/>
      <protection/>
    </xf>
    <xf numFmtId="1" fontId="11" fillId="0" borderId="19" xfId="0" applyNumberFormat="1" applyFont="1" applyFill="1" applyBorder="1" applyAlignment="1" applyProtection="1">
      <alignment/>
      <protection/>
    </xf>
    <xf numFmtId="0" fontId="16" fillId="0" borderId="0" xfId="0" applyFont="1" applyAlignment="1">
      <alignment/>
    </xf>
    <xf numFmtId="181" fontId="5" fillId="0" borderId="1" xfId="0" applyNumberFormat="1" applyFont="1" applyFill="1" applyBorder="1" applyAlignment="1" applyProtection="1">
      <alignment horizontal="center"/>
      <protection/>
    </xf>
    <xf numFmtId="0" fontId="5" fillId="0" borderId="1" xfId="0" applyFont="1" applyFill="1" applyBorder="1" applyAlignment="1" applyProtection="1">
      <alignment horizontal="center" wrapText="1"/>
      <protection/>
    </xf>
    <xf numFmtId="0" fontId="20" fillId="0" borderId="1" xfId="0" applyFont="1" applyFill="1" applyBorder="1" applyAlignment="1" applyProtection="1">
      <alignment horizontal="center"/>
      <protection/>
    </xf>
    <xf numFmtId="49" fontId="0" fillId="0" borderId="1" xfId="0" applyNumberFormat="1" applyFont="1" applyFill="1" applyBorder="1" applyAlignment="1">
      <alignment horizontal="center" vertical="top" wrapText="1"/>
    </xf>
    <xf numFmtId="1" fontId="19" fillId="0" borderId="1" xfId="0" applyNumberFormat="1" applyFont="1" applyFill="1" applyBorder="1" applyAlignment="1" applyProtection="1">
      <alignment/>
      <protection locked="0"/>
    </xf>
    <xf numFmtId="0" fontId="0" fillId="0" borderId="1" xfId="0" applyFont="1" applyFill="1" applyBorder="1" applyAlignment="1" applyProtection="1">
      <alignment horizontal="left" vertical="center" wrapText="1"/>
      <protection/>
    </xf>
    <xf numFmtId="2" fontId="23" fillId="0" borderId="11" xfId="0" applyNumberFormat="1" applyFont="1" applyFill="1" applyBorder="1" applyAlignment="1" applyProtection="1">
      <alignment/>
      <protection/>
    </xf>
    <xf numFmtId="2" fontId="0" fillId="2" borderId="1" xfId="0" applyNumberFormat="1" applyFont="1" applyFill="1" applyBorder="1" applyAlignment="1" applyProtection="1">
      <alignment/>
      <protection locked="0"/>
    </xf>
    <xf numFmtId="2" fontId="11" fillId="0" borderId="10" xfId="0" applyNumberFormat="1" applyFont="1" applyFill="1" applyBorder="1" applyAlignment="1" applyProtection="1">
      <alignment/>
      <protection/>
    </xf>
    <xf numFmtId="0" fontId="0" fillId="0" borderId="1" xfId="0" applyFont="1" applyFill="1" applyBorder="1" applyAlignment="1" applyProtection="1">
      <alignment horizontal="left"/>
      <protection/>
    </xf>
    <xf numFmtId="0" fontId="25" fillId="0" borderId="1" xfId="0" applyFont="1" applyFill="1" applyBorder="1" applyAlignment="1" applyProtection="1">
      <alignment horizontal="left" wrapText="1"/>
      <protection/>
    </xf>
    <xf numFmtId="0" fontId="1" fillId="0" borderId="1" xfId="0" applyFont="1" applyBorder="1" applyAlignment="1">
      <alignment vertical="center" wrapText="1"/>
    </xf>
    <xf numFmtId="0" fontId="0" fillId="0" borderId="1" xfId="0" applyFont="1" applyFill="1" applyBorder="1" applyAlignment="1">
      <alignment wrapText="1"/>
    </xf>
    <xf numFmtId="0" fontId="1" fillId="0" borderId="1" xfId="0" applyFont="1" applyFill="1" applyBorder="1" applyAlignment="1" applyProtection="1">
      <alignment horizontal="left" wrapText="1"/>
      <protection/>
    </xf>
    <xf numFmtId="0" fontId="2" fillId="2" borderId="0" xfId="0" applyFont="1" applyFill="1" applyBorder="1" applyAlignment="1">
      <alignment horizontal="center" wrapText="1"/>
    </xf>
    <xf numFmtId="0" fontId="0" fillId="0" borderId="0" xfId="0" applyBorder="1" applyAlignment="1">
      <alignment horizontal="center" wrapText="1"/>
    </xf>
    <xf numFmtId="0" fontId="2" fillId="2" borderId="23" xfId="0" applyFont="1" applyFill="1" applyBorder="1" applyAlignment="1">
      <alignment horizontal="center"/>
    </xf>
    <xf numFmtId="0" fontId="2" fillId="2" borderId="3" xfId="0" applyFont="1" applyFill="1" applyBorder="1" applyAlignment="1">
      <alignment horizontal="center"/>
    </xf>
    <xf numFmtId="0" fontId="13" fillId="2" borderId="1" xfId="0" applyFont="1" applyFill="1" applyBorder="1" applyAlignment="1">
      <alignment horizontal="center" vertical="center"/>
    </xf>
    <xf numFmtId="0" fontId="0" fillId="0" borderId="1" xfId="0" applyBorder="1" applyAlignment="1">
      <alignment/>
    </xf>
    <xf numFmtId="0" fontId="8" fillId="2" borderId="24" xfId="0" applyFont="1" applyFill="1" applyBorder="1" applyAlignment="1">
      <alignment horizontal="center" vertical="top" wrapText="1"/>
    </xf>
    <xf numFmtId="0" fontId="8" fillId="2" borderId="25" xfId="0" applyFont="1" applyFill="1" applyBorder="1" applyAlignment="1">
      <alignment horizontal="center" vertical="top" wrapText="1"/>
    </xf>
    <xf numFmtId="0" fontId="1" fillId="2" borderId="2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7" xfId="0" applyFont="1" applyFill="1" applyBorder="1" applyAlignment="1" applyProtection="1">
      <alignment horizontal="center" vertical="top" wrapText="1"/>
      <protection locked="0"/>
    </xf>
    <xf numFmtId="0" fontId="1" fillId="2" borderId="5" xfId="0" applyFont="1" applyFill="1" applyBorder="1" applyAlignment="1" applyProtection="1">
      <alignment horizontal="center" vertical="top" wrapText="1"/>
      <protection locked="0"/>
    </xf>
    <xf numFmtId="0" fontId="11" fillId="2" borderId="0" xfId="0" applyFont="1" applyFill="1" applyBorder="1" applyAlignment="1">
      <alignment horizontal="center" wrapText="1"/>
    </xf>
    <xf numFmtId="0" fontId="16" fillId="0" borderId="0" xfId="0" applyFont="1" applyAlignment="1">
      <alignment horizontal="center" wrapText="1"/>
    </xf>
  </cellXfs>
  <cellStyles count="7">
    <cellStyle name="Normal" xfId="0"/>
    <cellStyle name="Currency" xfId="15"/>
    <cellStyle name="Currency [0]" xfId="16"/>
    <cellStyle name="Обычный_М"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67"/>
  <sheetViews>
    <sheetView tabSelected="1" zoomScale="80" zoomScaleNormal="80" workbookViewId="0" topLeftCell="A1">
      <selection activeCell="D62" sqref="D62"/>
    </sheetView>
  </sheetViews>
  <sheetFormatPr defaultColWidth="9.00390625" defaultRowHeight="12.75"/>
  <cols>
    <col min="1" max="1" width="10.75390625" style="1" customWidth="1"/>
    <col min="2" max="2" width="57.625" style="1" customWidth="1"/>
    <col min="3" max="3" width="16.00390625" style="1" customWidth="1"/>
    <col min="4" max="4" width="15.25390625" style="1" customWidth="1"/>
    <col min="5" max="5" width="15.875" style="33" customWidth="1"/>
    <col min="6" max="6" width="11.75390625" style="4" customWidth="1"/>
    <col min="7" max="7" width="13.125" style="4" customWidth="1"/>
    <col min="8" max="8" width="12.875" style="4" customWidth="1"/>
    <col min="9" max="9" width="15.625" style="4" customWidth="1"/>
    <col min="10" max="16384" width="9.125" style="1" customWidth="1"/>
  </cols>
  <sheetData>
    <row r="1" spans="1:10" ht="42.75" customHeight="1" thickBot="1">
      <c r="A1" s="205" t="s">
        <v>153</v>
      </c>
      <c r="B1" s="206"/>
      <c r="C1" s="206"/>
      <c r="D1" s="206"/>
      <c r="E1" s="206"/>
      <c r="F1" s="31"/>
      <c r="G1" s="193" t="s">
        <v>166</v>
      </c>
      <c r="H1" s="194"/>
      <c r="I1" s="31"/>
      <c r="J1" s="28"/>
    </row>
    <row r="2" spans="5:9" ht="2.25" customHeight="1" hidden="1" thickBot="1">
      <c r="E2" s="28"/>
      <c r="I2" s="8" t="s">
        <v>35</v>
      </c>
    </row>
    <row r="3" spans="5:9" ht="12.75" customHeight="1" hidden="1" thickBot="1">
      <c r="E3" s="36"/>
      <c r="I3" s="8"/>
    </row>
    <row r="4" spans="1:9" ht="13.5" thickBot="1">
      <c r="A4" s="197" t="s">
        <v>0</v>
      </c>
      <c r="B4" s="198"/>
      <c r="C4" s="49" t="s">
        <v>147</v>
      </c>
      <c r="D4" s="3"/>
      <c r="E4" s="34"/>
      <c r="F4" s="9"/>
      <c r="G4" s="10"/>
      <c r="H4" s="195"/>
      <c r="I4" s="196"/>
    </row>
    <row r="5" spans="1:9" ht="14.25" customHeight="1">
      <c r="A5" s="198"/>
      <c r="B5" s="198"/>
      <c r="C5" s="203" t="s">
        <v>148</v>
      </c>
      <c r="D5" s="201" t="s">
        <v>149</v>
      </c>
      <c r="E5" s="201" t="s">
        <v>150</v>
      </c>
      <c r="F5" s="199" t="s">
        <v>1</v>
      </c>
      <c r="G5" s="200"/>
      <c r="H5" s="11" t="s">
        <v>28</v>
      </c>
      <c r="I5" s="12"/>
    </row>
    <row r="6" spans="1:9" ht="56.25" customHeight="1">
      <c r="A6" s="198"/>
      <c r="B6" s="198"/>
      <c r="C6" s="204"/>
      <c r="D6" s="202"/>
      <c r="E6" s="202"/>
      <c r="F6" s="13" t="s">
        <v>151</v>
      </c>
      <c r="G6" s="13" t="s">
        <v>152</v>
      </c>
      <c r="H6" s="13" t="s">
        <v>151</v>
      </c>
      <c r="I6" s="13" t="s">
        <v>152</v>
      </c>
    </row>
    <row r="7" spans="1:9" ht="16.5" customHeight="1">
      <c r="A7" s="51"/>
      <c r="B7" s="55" t="s">
        <v>41</v>
      </c>
      <c r="C7" s="50"/>
      <c r="D7" s="48"/>
      <c r="E7" s="48"/>
      <c r="F7" s="13"/>
      <c r="G7" s="13"/>
      <c r="H7" s="52"/>
      <c r="I7" s="13"/>
    </row>
    <row r="8" spans="1:9" s="29" customFormat="1" ht="15">
      <c r="A8" s="117">
        <v>1000000</v>
      </c>
      <c r="B8" s="118" t="s">
        <v>2</v>
      </c>
      <c r="C8" s="77">
        <f>C9</f>
        <v>8529200</v>
      </c>
      <c r="D8" s="77">
        <f>D9</f>
        <v>10110339</v>
      </c>
      <c r="E8" s="99">
        <f>E9</f>
        <v>9818692.899999999</v>
      </c>
      <c r="F8" s="93">
        <f>IF(C8&lt;&gt;0,(E8/C8)*100," ")</f>
        <v>115.11856797823945</v>
      </c>
      <c r="G8" s="93">
        <f aca="true" t="shared" si="0" ref="G8:G14">IF(D8&lt;&gt;0,(E8/D8)*100," ")</f>
        <v>97.11536774385111</v>
      </c>
      <c r="H8" s="119">
        <f aca="true" t="shared" si="1" ref="H8:H14">E8-C8</f>
        <v>1289492.8999999985</v>
      </c>
      <c r="I8" s="95">
        <f aca="true" t="shared" si="2" ref="I8:I14">E8-D8</f>
        <v>-291646.1000000015</v>
      </c>
    </row>
    <row r="9" spans="1:9" s="30" customFormat="1" ht="32.25" customHeight="1">
      <c r="A9" s="132">
        <v>11000000</v>
      </c>
      <c r="B9" s="121" t="s">
        <v>37</v>
      </c>
      <c r="C9" s="122">
        <f>SUM(C10)</f>
        <v>8529200</v>
      </c>
      <c r="D9" s="122">
        <f>SUM(D10)</f>
        <v>10110339</v>
      </c>
      <c r="E9" s="123">
        <f>SUM(E10)</f>
        <v>9818692.899999999</v>
      </c>
      <c r="F9" s="93">
        <f>IF(C9&lt;&gt;0,(E9/C9)*100," ")</f>
        <v>115.11856797823945</v>
      </c>
      <c r="G9" s="93">
        <f t="shared" si="0"/>
        <v>97.11536774385111</v>
      </c>
      <c r="H9" s="119">
        <f t="shared" si="1"/>
        <v>1289492.8999999985</v>
      </c>
      <c r="I9" s="95">
        <f t="shared" si="2"/>
        <v>-291646.1000000015</v>
      </c>
    </row>
    <row r="10" spans="1:9" s="28" customFormat="1" ht="17.25" customHeight="1">
      <c r="A10" s="15">
        <v>11010000</v>
      </c>
      <c r="B10" s="19" t="s">
        <v>135</v>
      </c>
      <c r="C10" s="91">
        <f>C11+C12+C13+C14</f>
        <v>8529200</v>
      </c>
      <c r="D10" s="59">
        <f>D11+D12+D13+D14</f>
        <v>10110339</v>
      </c>
      <c r="E10" s="59">
        <f>E11+E12+E13+E14</f>
        <v>9818692.899999999</v>
      </c>
      <c r="F10" s="114">
        <f aca="true" t="shared" si="3" ref="F10:F32">IF(C10&lt;&gt;0,(E10/C10)*100," ")</f>
        <v>115.11856797823945</v>
      </c>
      <c r="G10" s="114">
        <f t="shared" si="0"/>
        <v>97.11536774385111</v>
      </c>
      <c r="H10" s="128">
        <f t="shared" si="1"/>
        <v>1289492.8999999985</v>
      </c>
      <c r="I10" s="115">
        <f t="shared" si="2"/>
        <v>-291646.1000000015</v>
      </c>
    </row>
    <row r="11" spans="1:9" s="28" customFormat="1" ht="39" customHeight="1">
      <c r="A11" s="15">
        <v>11010100</v>
      </c>
      <c r="B11" s="20" t="s">
        <v>136</v>
      </c>
      <c r="C11" s="38">
        <v>7451200</v>
      </c>
      <c r="D11" s="38">
        <v>8522113</v>
      </c>
      <c r="E11" s="59">
        <v>8347505.82</v>
      </c>
      <c r="F11" s="114">
        <f t="shared" si="3"/>
        <v>112.0290130448787</v>
      </c>
      <c r="G11" s="114">
        <f t="shared" si="0"/>
        <v>97.95112808290621</v>
      </c>
      <c r="H11" s="128">
        <f t="shared" si="1"/>
        <v>896305.8200000003</v>
      </c>
      <c r="I11" s="115">
        <f t="shared" si="2"/>
        <v>-174607.1799999997</v>
      </c>
    </row>
    <row r="12" spans="1:9" s="28" customFormat="1" ht="69.75" customHeight="1">
      <c r="A12" s="15">
        <v>11010200</v>
      </c>
      <c r="B12" s="20" t="s">
        <v>137</v>
      </c>
      <c r="C12" s="38">
        <v>97000</v>
      </c>
      <c r="D12" s="38">
        <v>64241</v>
      </c>
      <c r="E12" s="59">
        <v>73980.85</v>
      </c>
      <c r="F12" s="114">
        <f t="shared" si="3"/>
        <v>76.2689175257732</v>
      </c>
      <c r="G12" s="114">
        <f t="shared" si="0"/>
        <v>115.16142339004686</v>
      </c>
      <c r="H12" s="128">
        <f t="shared" si="1"/>
        <v>-23019.149999999994</v>
      </c>
      <c r="I12" s="115">
        <f t="shared" si="2"/>
        <v>9739.850000000006</v>
      </c>
    </row>
    <row r="13" spans="1:9" s="28" customFormat="1" ht="41.25" customHeight="1">
      <c r="A13" s="15">
        <v>11010400</v>
      </c>
      <c r="B13" s="20" t="s">
        <v>138</v>
      </c>
      <c r="C13" s="38">
        <v>328000</v>
      </c>
      <c r="D13" s="38">
        <v>158947</v>
      </c>
      <c r="E13" s="59">
        <v>232587.45</v>
      </c>
      <c r="F13" s="114">
        <f t="shared" si="3"/>
        <v>70.91080792682926</v>
      </c>
      <c r="G13" s="114">
        <f t="shared" si="0"/>
        <v>146.33019182494795</v>
      </c>
      <c r="H13" s="128">
        <f t="shared" si="1"/>
        <v>-95412.54999999999</v>
      </c>
      <c r="I13" s="115">
        <f t="shared" si="2"/>
        <v>73640.45000000001</v>
      </c>
    </row>
    <row r="14" spans="1:9" s="28" customFormat="1" ht="33.75" customHeight="1">
      <c r="A14" s="15">
        <v>11010500</v>
      </c>
      <c r="B14" s="20" t="s">
        <v>139</v>
      </c>
      <c r="C14" s="38">
        <v>653000</v>
      </c>
      <c r="D14" s="38">
        <v>1365038</v>
      </c>
      <c r="E14" s="59">
        <v>1164618.78</v>
      </c>
      <c r="F14" s="114">
        <f t="shared" si="3"/>
        <v>178.34897090352223</v>
      </c>
      <c r="G14" s="114">
        <f t="shared" si="0"/>
        <v>85.31768199859637</v>
      </c>
      <c r="H14" s="128">
        <f t="shared" si="1"/>
        <v>511618.78</v>
      </c>
      <c r="I14" s="115">
        <f t="shared" si="2"/>
        <v>-200419.21999999997</v>
      </c>
    </row>
    <row r="15" spans="1:9" s="32" customFormat="1" ht="15.75">
      <c r="A15" s="117">
        <v>20000000</v>
      </c>
      <c r="B15" s="153" t="s">
        <v>3</v>
      </c>
      <c r="C15" s="176">
        <f>C16+C24+C29</f>
        <v>84300</v>
      </c>
      <c r="D15" s="176">
        <f>D16+D24+D29</f>
        <v>82461</v>
      </c>
      <c r="E15" s="129">
        <f>E16+E24+E29</f>
        <v>11808.48</v>
      </c>
      <c r="F15" s="93">
        <f t="shared" si="3"/>
        <v>14.007686832740212</v>
      </c>
      <c r="G15" s="93">
        <f aca="true" t="shared" si="4" ref="G15:G66">IF(D15&lt;&gt;0,(E15/D15)*100," ")</f>
        <v>14.320078582602685</v>
      </c>
      <c r="H15" s="119">
        <f aca="true" t="shared" si="5" ref="H15:H66">E15-C15</f>
        <v>-72491.52</v>
      </c>
      <c r="I15" s="95">
        <f aca="true" t="shared" si="6" ref="I15:I66">E15-D15</f>
        <v>-70652.52</v>
      </c>
    </row>
    <row r="16" spans="1:9" s="32" customFormat="1" ht="21" customHeight="1">
      <c r="A16" s="117">
        <v>21000000</v>
      </c>
      <c r="B16" s="130" t="s">
        <v>56</v>
      </c>
      <c r="C16" s="176">
        <f>C17</f>
        <v>0</v>
      </c>
      <c r="D16" s="176">
        <f>D17</f>
        <v>0</v>
      </c>
      <c r="E16" s="129">
        <f>E17</f>
        <v>1433</v>
      </c>
      <c r="F16" s="93" t="str">
        <f t="shared" si="3"/>
        <v> </v>
      </c>
      <c r="G16" s="93" t="str">
        <f t="shared" si="4"/>
        <v> </v>
      </c>
      <c r="H16" s="119"/>
      <c r="I16" s="95"/>
    </row>
    <row r="17" spans="1:9" s="28" customFormat="1" ht="18" customHeight="1">
      <c r="A17" s="16">
        <v>21080000</v>
      </c>
      <c r="B17" s="22" t="s">
        <v>4</v>
      </c>
      <c r="C17" s="91">
        <f>C22</f>
        <v>0</v>
      </c>
      <c r="D17" s="91">
        <f>D22</f>
        <v>0</v>
      </c>
      <c r="E17" s="59">
        <f>E22+E23</f>
        <v>1433</v>
      </c>
      <c r="F17" s="93" t="str">
        <f t="shared" si="3"/>
        <v> </v>
      </c>
      <c r="G17" s="114" t="str">
        <f t="shared" si="4"/>
        <v> </v>
      </c>
      <c r="H17" s="128">
        <f t="shared" si="5"/>
        <v>1433</v>
      </c>
      <c r="I17" s="115">
        <f t="shared" si="6"/>
        <v>1433</v>
      </c>
    </row>
    <row r="18" spans="1:9" s="30" customFormat="1" ht="14.25" hidden="1">
      <c r="A18" s="17">
        <v>220000</v>
      </c>
      <c r="B18" s="23" t="s">
        <v>5</v>
      </c>
      <c r="C18" s="42">
        <f>SUM(C19)</f>
        <v>0</v>
      </c>
      <c r="D18" s="42">
        <f>SUM(D19)</f>
        <v>0</v>
      </c>
      <c r="E18" s="60">
        <f>SUM(E19)</f>
        <v>0</v>
      </c>
      <c r="F18" s="93" t="str">
        <f t="shared" si="3"/>
        <v> </v>
      </c>
      <c r="G18" s="114" t="str">
        <f t="shared" si="4"/>
        <v> </v>
      </c>
      <c r="H18" s="128">
        <f t="shared" si="5"/>
        <v>0</v>
      </c>
      <c r="I18" s="115">
        <f t="shared" si="6"/>
        <v>0</v>
      </c>
    </row>
    <row r="19" spans="1:9" s="28" customFormat="1" ht="18" customHeight="1" hidden="1">
      <c r="A19" s="15">
        <v>220900</v>
      </c>
      <c r="B19" s="20" t="s">
        <v>6</v>
      </c>
      <c r="C19" s="38"/>
      <c r="D19" s="38"/>
      <c r="E19" s="59"/>
      <c r="F19" s="93" t="str">
        <f t="shared" si="3"/>
        <v> </v>
      </c>
      <c r="G19" s="114" t="str">
        <f t="shared" si="4"/>
        <v> </v>
      </c>
      <c r="H19" s="128">
        <f t="shared" si="5"/>
        <v>0</v>
      </c>
      <c r="I19" s="115">
        <f t="shared" si="6"/>
        <v>0</v>
      </c>
    </row>
    <row r="20" spans="1:9" s="30" customFormat="1" ht="16.5" customHeight="1" hidden="1">
      <c r="A20" s="14">
        <v>230000</v>
      </c>
      <c r="B20" s="21" t="s">
        <v>7</v>
      </c>
      <c r="C20" s="42">
        <f>SUM(C21)</f>
        <v>0</v>
      </c>
      <c r="D20" s="42">
        <f>SUM(D21)</f>
        <v>0</v>
      </c>
      <c r="E20" s="60">
        <f>SUM(E21)</f>
        <v>0</v>
      </c>
      <c r="F20" s="93" t="str">
        <f t="shared" si="3"/>
        <v> </v>
      </c>
      <c r="G20" s="114" t="str">
        <f t="shared" si="4"/>
        <v> </v>
      </c>
      <c r="H20" s="128">
        <f t="shared" si="5"/>
        <v>0</v>
      </c>
      <c r="I20" s="115">
        <f t="shared" si="6"/>
        <v>0</v>
      </c>
    </row>
    <row r="21" spans="1:9" s="28" customFormat="1" ht="19.5" customHeight="1" hidden="1">
      <c r="A21" s="16">
        <v>230300</v>
      </c>
      <c r="B21" s="24" t="s">
        <v>8</v>
      </c>
      <c r="C21" s="38"/>
      <c r="D21" s="38"/>
      <c r="E21" s="59"/>
      <c r="F21" s="93" t="str">
        <f t="shared" si="3"/>
        <v> </v>
      </c>
      <c r="G21" s="114" t="str">
        <f t="shared" si="4"/>
        <v> </v>
      </c>
      <c r="H21" s="128">
        <f t="shared" si="5"/>
        <v>0</v>
      </c>
      <c r="I21" s="115">
        <f t="shared" si="6"/>
        <v>0</v>
      </c>
    </row>
    <row r="22" spans="1:9" s="28" customFormat="1" ht="19.5" customHeight="1">
      <c r="A22" s="16">
        <v>21080500</v>
      </c>
      <c r="B22" s="22" t="s">
        <v>4</v>
      </c>
      <c r="C22" s="38"/>
      <c r="D22" s="38"/>
      <c r="E22" s="59">
        <v>1382</v>
      </c>
      <c r="F22" s="93" t="str">
        <f t="shared" si="3"/>
        <v> </v>
      </c>
      <c r="G22" s="114" t="str">
        <f t="shared" si="4"/>
        <v> </v>
      </c>
      <c r="H22" s="128">
        <f t="shared" si="5"/>
        <v>1382</v>
      </c>
      <c r="I22" s="115">
        <f t="shared" si="6"/>
        <v>1382</v>
      </c>
    </row>
    <row r="23" spans="1:9" s="28" customFormat="1" ht="19.5" customHeight="1">
      <c r="A23" s="16">
        <v>21081100</v>
      </c>
      <c r="B23" s="22" t="s">
        <v>158</v>
      </c>
      <c r="C23" s="38"/>
      <c r="D23" s="38"/>
      <c r="E23" s="59">
        <v>51</v>
      </c>
      <c r="F23" s="93" t="str">
        <f t="shared" si="3"/>
        <v> </v>
      </c>
      <c r="G23" s="114" t="str">
        <f t="shared" si="4"/>
        <v> </v>
      </c>
      <c r="H23" s="128">
        <f t="shared" si="5"/>
        <v>51</v>
      </c>
      <c r="I23" s="115">
        <f t="shared" si="6"/>
        <v>51</v>
      </c>
    </row>
    <row r="24" spans="1:9" s="30" customFormat="1" ht="30" customHeight="1">
      <c r="A24" s="120">
        <v>22000000</v>
      </c>
      <c r="B24" s="131" t="s">
        <v>57</v>
      </c>
      <c r="C24" s="122">
        <f>C25+C27</f>
        <v>4300</v>
      </c>
      <c r="D24" s="122">
        <f>D25+D27</f>
        <v>2461</v>
      </c>
      <c r="E24" s="123">
        <f>E25+E27</f>
        <v>9069.31</v>
      </c>
      <c r="F24" s="93">
        <f t="shared" si="3"/>
        <v>210.91418604651162</v>
      </c>
      <c r="G24" s="93">
        <f t="shared" si="4"/>
        <v>368.52133279154816</v>
      </c>
      <c r="H24" s="119">
        <f t="shared" si="5"/>
        <v>4769.3099999999995</v>
      </c>
      <c r="I24" s="95">
        <f t="shared" si="6"/>
        <v>6608.3099999999995</v>
      </c>
    </row>
    <row r="25" spans="1:9" s="28" customFormat="1" ht="19.5" customHeight="1">
      <c r="A25" s="15">
        <v>22010000</v>
      </c>
      <c r="B25" s="25" t="s">
        <v>58</v>
      </c>
      <c r="C25" s="91">
        <f>C26</f>
        <v>4300</v>
      </c>
      <c r="D25" s="91">
        <f>D26</f>
        <v>2461</v>
      </c>
      <c r="E25" s="59">
        <f>E26</f>
        <v>2461.6</v>
      </c>
      <c r="F25" s="114">
        <f t="shared" si="3"/>
        <v>57.24651162790697</v>
      </c>
      <c r="G25" s="114">
        <f t="shared" si="4"/>
        <v>100.0243803331979</v>
      </c>
      <c r="H25" s="128">
        <f t="shared" si="5"/>
        <v>-1838.4</v>
      </c>
      <c r="I25" s="115">
        <f t="shared" si="6"/>
        <v>0.599999999999909</v>
      </c>
    </row>
    <row r="26" spans="1:9" s="28" customFormat="1" ht="33.75" customHeight="1">
      <c r="A26" s="15">
        <v>22010300</v>
      </c>
      <c r="B26" s="61" t="s">
        <v>59</v>
      </c>
      <c r="C26" s="38">
        <v>4300</v>
      </c>
      <c r="D26" s="38">
        <v>2461</v>
      </c>
      <c r="E26" s="59">
        <v>2461.6</v>
      </c>
      <c r="F26" s="114">
        <f t="shared" si="3"/>
        <v>57.24651162790697</v>
      </c>
      <c r="G26" s="114">
        <f t="shared" si="4"/>
        <v>100.0243803331979</v>
      </c>
      <c r="H26" s="128">
        <f t="shared" si="5"/>
        <v>-1838.4</v>
      </c>
      <c r="I26" s="115">
        <f t="shared" si="6"/>
        <v>0.599999999999909</v>
      </c>
    </row>
    <row r="27" spans="1:9" s="28" customFormat="1" ht="23.25" customHeight="1">
      <c r="A27" s="62">
        <v>22090000</v>
      </c>
      <c r="B27" s="173" t="s">
        <v>6</v>
      </c>
      <c r="C27" s="174">
        <f>C28</f>
        <v>0</v>
      </c>
      <c r="D27" s="174">
        <f>D28</f>
        <v>0</v>
      </c>
      <c r="E27" s="174">
        <f>E28</f>
        <v>6607.71</v>
      </c>
      <c r="F27" s="114"/>
      <c r="G27" s="114"/>
      <c r="H27" s="128"/>
      <c r="I27" s="115"/>
    </row>
    <row r="28" spans="1:9" s="28" customFormat="1" ht="34.5" customHeight="1">
      <c r="A28" s="15">
        <v>22090400</v>
      </c>
      <c r="B28" s="61" t="s">
        <v>159</v>
      </c>
      <c r="C28" s="38"/>
      <c r="D28" s="38"/>
      <c r="E28" s="59">
        <v>6607.71</v>
      </c>
      <c r="F28" s="114"/>
      <c r="G28" s="114"/>
      <c r="H28" s="128"/>
      <c r="I28" s="115"/>
    </row>
    <row r="29" spans="1:9" s="28" customFormat="1" ht="13.5" customHeight="1">
      <c r="A29" s="132">
        <v>2400000</v>
      </c>
      <c r="B29" s="133" t="s">
        <v>9</v>
      </c>
      <c r="C29" s="41">
        <f aca="true" t="shared" si="7" ref="C29:E30">C30</f>
        <v>80000</v>
      </c>
      <c r="D29" s="41">
        <f t="shared" si="7"/>
        <v>80000</v>
      </c>
      <c r="E29" s="67">
        <f t="shared" si="7"/>
        <v>1306.17</v>
      </c>
      <c r="F29" s="114">
        <f t="shared" si="3"/>
        <v>1.6327125000000002</v>
      </c>
      <c r="G29" s="93">
        <f t="shared" si="4"/>
        <v>1.6327125000000002</v>
      </c>
      <c r="H29" s="128">
        <f t="shared" si="5"/>
        <v>-78693.83</v>
      </c>
      <c r="I29" s="115">
        <f t="shared" si="6"/>
        <v>-78693.83</v>
      </c>
    </row>
    <row r="30" spans="1:9" s="28" customFormat="1" ht="11.25" customHeight="1">
      <c r="A30" s="15">
        <v>24060000</v>
      </c>
      <c r="B30" s="61" t="s">
        <v>4</v>
      </c>
      <c r="C30" s="91">
        <f t="shared" si="7"/>
        <v>80000</v>
      </c>
      <c r="D30" s="91">
        <f t="shared" si="7"/>
        <v>80000</v>
      </c>
      <c r="E30" s="59">
        <f t="shared" si="7"/>
        <v>1306.17</v>
      </c>
      <c r="F30" s="114">
        <f t="shared" si="3"/>
        <v>1.6327125000000002</v>
      </c>
      <c r="G30" s="114">
        <f t="shared" si="4"/>
        <v>1.6327125000000002</v>
      </c>
      <c r="H30" s="128">
        <f t="shared" si="5"/>
        <v>-78693.83</v>
      </c>
      <c r="I30" s="115">
        <f t="shared" si="6"/>
        <v>-78693.83</v>
      </c>
    </row>
    <row r="31" spans="1:9" s="28" customFormat="1" ht="16.5" customHeight="1">
      <c r="A31" s="15">
        <v>24060300</v>
      </c>
      <c r="B31" s="61" t="s">
        <v>4</v>
      </c>
      <c r="C31" s="38">
        <v>80000</v>
      </c>
      <c r="D31" s="38">
        <v>80000</v>
      </c>
      <c r="E31" s="59">
        <v>1306.17</v>
      </c>
      <c r="F31" s="114">
        <f t="shared" si="3"/>
        <v>1.6327125000000002</v>
      </c>
      <c r="G31" s="114">
        <f t="shared" si="4"/>
        <v>1.6327125000000002</v>
      </c>
      <c r="H31" s="128">
        <f t="shared" si="5"/>
        <v>-78693.83</v>
      </c>
      <c r="I31" s="115">
        <f t="shared" si="6"/>
        <v>-78693.83</v>
      </c>
    </row>
    <row r="32" spans="1:9" s="32" customFormat="1" ht="28.5" customHeight="1">
      <c r="A32" s="134"/>
      <c r="B32" s="135" t="s">
        <v>42</v>
      </c>
      <c r="C32" s="175">
        <f>C8+C15</f>
        <v>8613500</v>
      </c>
      <c r="D32" s="177">
        <f>D8+D15</f>
        <v>10192800</v>
      </c>
      <c r="E32" s="136">
        <f>E8+E15</f>
        <v>9830501.379999999</v>
      </c>
      <c r="F32" s="93">
        <f t="shared" si="3"/>
        <v>114.12899959366109</v>
      </c>
      <c r="G32" s="93">
        <f t="shared" si="4"/>
        <v>96.44554371713366</v>
      </c>
      <c r="H32" s="119">
        <f t="shared" si="5"/>
        <v>1217001.379999999</v>
      </c>
      <c r="I32" s="95">
        <f t="shared" si="6"/>
        <v>-362298.62000000104</v>
      </c>
    </row>
    <row r="33" spans="1:9" s="29" customFormat="1" ht="15.75" customHeight="1">
      <c r="A33" s="117">
        <v>40000000</v>
      </c>
      <c r="B33" s="137" t="s">
        <v>10</v>
      </c>
      <c r="C33" s="77">
        <f>C34+C37</f>
        <v>65329198</v>
      </c>
      <c r="D33" s="77">
        <f>D34+D37</f>
        <v>70879390</v>
      </c>
      <c r="E33" s="77">
        <f>E34+E37</f>
        <v>70387430.59</v>
      </c>
      <c r="F33" s="77">
        <f>F34+F37</f>
        <v>215.50977665705045</v>
      </c>
      <c r="G33" s="93">
        <f t="shared" si="4"/>
        <v>99.30592036697833</v>
      </c>
      <c r="H33" s="119">
        <f t="shared" si="5"/>
        <v>5058232.590000004</v>
      </c>
      <c r="I33" s="95">
        <f t="shared" si="6"/>
        <v>-491959.4099999964</v>
      </c>
    </row>
    <row r="34" spans="1:9" s="28" customFormat="1" ht="15.75" customHeight="1">
      <c r="A34" s="138" t="s">
        <v>60</v>
      </c>
      <c r="B34" s="139" t="s">
        <v>43</v>
      </c>
      <c r="C34" s="41">
        <f>C35+C36</f>
        <v>37594400</v>
      </c>
      <c r="D34" s="41">
        <f>D35+D36</f>
        <v>40479400</v>
      </c>
      <c r="E34" s="41">
        <f>E35+E36</f>
        <v>40479400</v>
      </c>
      <c r="F34" s="93">
        <f aca="true" t="shared" si="8" ref="F34:F66">IF(C34&lt;&gt;0,(E34/C34)*100," ")</f>
        <v>107.67401527887132</v>
      </c>
      <c r="G34" s="93">
        <f t="shared" si="4"/>
        <v>100</v>
      </c>
      <c r="H34" s="119">
        <f t="shared" si="5"/>
        <v>2885000</v>
      </c>
      <c r="I34" s="95">
        <f t="shared" si="6"/>
        <v>0</v>
      </c>
    </row>
    <row r="35" spans="1:9" s="28" customFormat="1" ht="25.5" customHeight="1">
      <c r="A35" s="18" t="s">
        <v>61</v>
      </c>
      <c r="B35" s="26" t="s">
        <v>63</v>
      </c>
      <c r="C35" s="38">
        <v>37594400</v>
      </c>
      <c r="D35" s="38">
        <v>37594400</v>
      </c>
      <c r="E35" s="38">
        <v>37594400</v>
      </c>
      <c r="F35" s="114">
        <f t="shared" si="8"/>
        <v>100</v>
      </c>
      <c r="G35" s="114">
        <f t="shared" si="4"/>
        <v>100</v>
      </c>
      <c r="H35" s="128">
        <f t="shared" si="5"/>
        <v>0</v>
      </c>
      <c r="I35" s="95">
        <f t="shared" si="6"/>
        <v>0</v>
      </c>
    </row>
    <row r="36" spans="1:9" s="28" customFormat="1" ht="22.5" customHeight="1">
      <c r="A36" s="18" t="s">
        <v>62</v>
      </c>
      <c r="B36" s="26" t="s">
        <v>64</v>
      </c>
      <c r="C36" s="38"/>
      <c r="D36" s="38">
        <v>2885000</v>
      </c>
      <c r="E36" s="38">
        <v>2885000</v>
      </c>
      <c r="F36" s="114" t="str">
        <f t="shared" si="8"/>
        <v> </v>
      </c>
      <c r="G36" s="114">
        <f t="shared" si="4"/>
        <v>100</v>
      </c>
      <c r="H36" s="128">
        <f t="shared" si="5"/>
        <v>2885000</v>
      </c>
      <c r="I36" s="95">
        <f t="shared" si="6"/>
        <v>0</v>
      </c>
    </row>
    <row r="37" spans="1:9" s="28" customFormat="1" ht="14.25" customHeight="1">
      <c r="A37" s="62">
        <v>41030000</v>
      </c>
      <c r="B37" s="53" t="s">
        <v>44</v>
      </c>
      <c r="C37" s="63">
        <f>C38+C39+C40+C41+C42+C43+C44</f>
        <v>27734798</v>
      </c>
      <c r="D37" s="63">
        <f>D38+D39+D40+D41+D42+D43+D44</f>
        <v>30399990</v>
      </c>
      <c r="E37" s="63">
        <f>E38+E39+E40+E41+E42+E43+E44</f>
        <v>29908030.59</v>
      </c>
      <c r="F37" s="124">
        <f t="shared" si="8"/>
        <v>107.83576137817914</v>
      </c>
      <c r="G37" s="93">
        <f t="shared" si="4"/>
        <v>98.38171193477366</v>
      </c>
      <c r="H37" s="119">
        <f t="shared" si="5"/>
        <v>2173232.59</v>
      </c>
      <c r="I37" s="95">
        <f t="shared" si="6"/>
        <v>-491959.41000000015</v>
      </c>
    </row>
    <row r="38" spans="1:9" s="28" customFormat="1" ht="48.75" customHeight="1">
      <c r="A38" s="15">
        <v>41030600</v>
      </c>
      <c r="B38" s="65" t="s">
        <v>65</v>
      </c>
      <c r="C38" s="43">
        <v>22873619</v>
      </c>
      <c r="D38" s="43">
        <v>22955263</v>
      </c>
      <c r="E38" s="64">
        <v>22952741.51</v>
      </c>
      <c r="F38" s="114">
        <f t="shared" si="8"/>
        <v>100.34591163733208</v>
      </c>
      <c r="G38" s="114">
        <f t="shared" si="4"/>
        <v>99.98901563445386</v>
      </c>
      <c r="H38" s="128">
        <f t="shared" si="5"/>
        <v>79122.51000000164</v>
      </c>
      <c r="I38" s="115">
        <f t="shared" si="6"/>
        <v>-2521.489999998361</v>
      </c>
    </row>
    <row r="39" spans="1:9" s="28" customFormat="1" ht="78.75" customHeight="1">
      <c r="A39" s="15">
        <v>41030800</v>
      </c>
      <c r="B39" s="65" t="s">
        <v>66</v>
      </c>
      <c r="C39" s="43">
        <v>1668000</v>
      </c>
      <c r="D39" s="43">
        <v>2018000</v>
      </c>
      <c r="E39" s="64">
        <v>1965394</v>
      </c>
      <c r="F39" s="114">
        <f t="shared" si="8"/>
        <v>117.82937649880097</v>
      </c>
      <c r="G39" s="114">
        <f t="shared" si="4"/>
        <v>97.39316154608524</v>
      </c>
      <c r="H39" s="128">
        <f t="shared" si="5"/>
        <v>297394</v>
      </c>
      <c r="I39" s="115">
        <f t="shared" si="6"/>
        <v>-52606</v>
      </c>
    </row>
    <row r="40" spans="1:9" s="28" customFormat="1" ht="133.5" customHeight="1">
      <c r="A40" s="15">
        <v>41030900</v>
      </c>
      <c r="B40" s="65" t="s">
        <v>67</v>
      </c>
      <c r="C40" s="43">
        <v>339102</v>
      </c>
      <c r="D40" s="43">
        <v>356550</v>
      </c>
      <c r="E40" s="64">
        <v>339244</v>
      </c>
      <c r="F40" s="114">
        <f t="shared" si="8"/>
        <v>100.04187530595514</v>
      </c>
      <c r="G40" s="114">
        <f t="shared" si="4"/>
        <v>95.14626279624177</v>
      </c>
      <c r="H40" s="128">
        <f t="shared" si="5"/>
        <v>142</v>
      </c>
      <c r="I40" s="115">
        <f t="shared" si="6"/>
        <v>-17306</v>
      </c>
    </row>
    <row r="41" spans="1:9" s="28" customFormat="1" ht="55.5" customHeight="1">
      <c r="A41" s="15">
        <v>41031000</v>
      </c>
      <c r="B41" s="65" t="s">
        <v>68</v>
      </c>
      <c r="C41" s="43">
        <v>1207700</v>
      </c>
      <c r="D41" s="43">
        <v>827700</v>
      </c>
      <c r="E41" s="64">
        <v>804102.35</v>
      </c>
      <c r="F41" s="114">
        <f t="shared" si="8"/>
        <v>66.5812991636996</v>
      </c>
      <c r="G41" s="114">
        <f t="shared" si="4"/>
        <v>97.1490093028875</v>
      </c>
      <c r="H41" s="128">
        <f t="shared" si="5"/>
        <v>-403597.65</v>
      </c>
      <c r="I41" s="115">
        <f t="shared" si="6"/>
        <v>-23597.650000000023</v>
      </c>
    </row>
    <row r="42" spans="1:9" s="28" customFormat="1" ht="42.75" customHeight="1">
      <c r="A42" s="15">
        <v>41034800</v>
      </c>
      <c r="B42" s="65" t="s">
        <v>140</v>
      </c>
      <c r="C42" s="43"/>
      <c r="D42" s="43">
        <v>53853</v>
      </c>
      <c r="E42" s="64">
        <v>53817.58</v>
      </c>
      <c r="F42" s="114" t="str">
        <f t="shared" si="8"/>
        <v> </v>
      </c>
      <c r="G42" s="114">
        <f t="shared" si="4"/>
        <v>99.93422836239392</v>
      </c>
      <c r="H42" s="128">
        <f t="shared" si="5"/>
        <v>53817.58</v>
      </c>
      <c r="I42" s="115">
        <f t="shared" si="6"/>
        <v>-35.419999999998254</v>
      </c>
    </row>
    <row r="43" spans="1:9" s="28" customFormat="1" ht="66.75" customHeight="1">
      <c r="A43" s="15">
        <v>41035800</v>
      </c>
      <c r="B43" s="65" t="s">
        <v>70</v>
      </c>
      <c r="C43" s="43">
        <v>1247867</v>
      </c>
      <c r="D43" s="43">
        <v>1193867</v>
      </c>
      <c r="E43" s="64">
        <v>1108058</v>
      </c>
      <c r="F43" s="114">
        <f t="shared" si="8"/>
        <v>88.7961617704451</v>
      </c>
      <c r="G43" s="114">
        <f t="shared" si="4"/>
        <v>92.81251596702145</v>
      </c>
      <c r="H43" s="128">
        <f t="shared" si="5"/>
        <v>-139809</v>
      </c>
      <c r="I43" s="115">
        <f t="shared" si="6"/>
        <v>-85809</v>
      </c>
    </row>
    <row r="44" spans="1:9" s="28" customFormat="1" ht="14.25" customHeight="1">
      <c r="A44" s="15">
        <v>41035000</v>
      </c>
      <c r="B44" s="66" t="s">
        <v>69</v>
      </c>
      <c r="C44" s="43">
        <v>398510</v>
      </c>
      <c r="D44" s="43">
        <v>2994757</v>
      </c>
      <c r="E44" s="64">
        <v>2684673.15</v>
      </c>
      <c r="F44" s="114">
        <f t="shared" si="8"/>
        <v>673.6777370705879</v>
      </c>
      <c r="G44" s="114">
        <f t="shared" si="4"/>
        <v>89.64577593440804</v>
      </c>
      <c r="H44" s="128">
        <f t="shared" si="5"/>
        <v>2286163.15</v>
      </c>
      <c r="I44" s="115">
        <f t="shared" si="6"/>
        <v>-310083.8500000001</v>
      </c>
    </row>
    <row r="45" spans="1:9" s="6" customFormat="1" ht="21" customHeight="1" thickBot="1">
      <c r="A45" s="140"/>
      <c r="B45" s="141" t="s">
        <v>30</v>
      </c>
      <c r="C45" s="142">
        <f aca="true" t="shared" si="9" ref="C45:H45">C32+C33</f>
        <v>73942698</v>
      </c>
      <c r="D45" s="142">
        <f t="shared" si="9"/>
        <v>81072190</v>
      </c>
      <c r="E45" s="142">
        <f t="shared" si="9"/>
        <v>80217931.97</v>
      </c>
      <c r="F45" s="124">
        <f t="shared" si="8"/>
        <v>108.48661752915751</v>
      </c>
      <c r="G45" s="93">
        <f t="shared" si="4"/>
        <v>98.94629955105444</v>
      </c>
      <c r="H45" s="125">
        <f t="shared" si="9"/>
        <v>6275233.9700000025</v>
      </c>
      <c r="I45" s="95">
        <f t="shared" si="6"/>
        <v>-854258.0300000012</v>
      </c>
    </row>
    <row r="46" spans="1:9" s="6" customFormat="1" ht="21" customHeight="1" thickBot="1">
      <c r="A46" s="27"/>
      <c r="B46" s="46" t="s">
        <v>45</v>
      </c>
      <c r="C46" s="47">
        <f>C47</f>
        <v>0</v>
      </c>
      <c r="D46" s="47">
        <f>D47</f>
        <v>905060</v>
      </c>
      <c r="E46" s="74">
        <f>E47</f>
        <v>905059.64</v>
      </c>
      <c r="F46" s="93" t="str">
        <f t="shared" si="8"/>
        <v> </v>
      </c>
      <c r="G46" s="93">
        <f t="shared" si="4"/>
        <v>99.99996022363158</v>
      </c>
      <c r="H46" s="119">
        <f t="shared" si="5"/>
        <v>905059.64</v>
      </c>
      <c r="I46" s="95">
        <f t="shared" si="6"/>
        <v>-0.35999999998603016</v>
      </c>
    </row>
    <row r="47" spans="1:9" s="6" customFormat="1" ht="21.75" customHeight="1" thickBot="1">
      <c r="A47" s="27"/>
      <c r="B47" s="26" t="s">
        <v>160</v>
      </c>
      <c r="C47" s="47"/>
      <c r="D47" s="74">
        <v>905060</v>
      </c>
      <c r="E47" s="73">
        <v>905059.64</v>
      </c>
      <c r="F47" s="93" t="str">
        <f t="shared" si="8"/>
        <v> </v>
      </c>
      <c r="G47" s="93">
        <f t="shared" si="4"/>
        <v>99.99996022363158</v>
      </c>
      <c r="H47" s="119">
        <f t="shared" si="5"/>
        <v>905059.64</v>
      </c>
      <c r="I47" s="95">
        <f t="shared" si="6"/>
        <v>-0.35999999998603016</v>
      </c>
    </row>
    <row r="48" spans="1:9" s="6" customFormat="1" ht="19.5" customHeight="1" thickBot="1">
      <c r="A48" s="140"/>
      <c r="B48" s="104" t="s">
        <v>39</v>
      </c>
      <c r="C48" s="125">
        <f>C46+C45</f>
        <v>73942698</v>
      </c>
      <c r="D48" s="125">
        <f aca="true" t="shared" si="10" ref="D48:I48">D46+D45</f>
        <v>81977250</v>
      </c>
      <c r="E48" s="142">
        <f t="shared" si="10"/>
        <v>81122991.61</v>
      </c>
      <c r="F48" s="125" t="e">
        <f>F46+F45</f>
        <v>#VALUE!</v>
      </c>
      <c r="G48" s="93">
        <f t="shared" si="4"/>
        <v>98.95793236538186</v>
      </c>
      <c r="H48" s="125">
        <f t="shared" si="10"/>
        <v>7180293.610000002</v>
      </c>
      <c r="I48" s="125">
        <f t="shared" si="10"/>
        <v>-854258.3900000012</v>
      </c>
    </row>
    <row r="49" spans="1:9" s="7" customFormat="1" ht="17.25" customHeight="1" thickBot="1">
      <c r="A49" s="143" t="s">
        <v>46</v>
      </c>
      <c r="B49" s="144"/>
      <c r="C49" s="54"/>
      <c r="D49" s="54"/>
      <c r="E49" s="54"/>
      <c r="F49" s="93" t="str">
        <f t="shared" si="8"/>
        <v> </v>
      </c>
      <c r="G49" s="93" t="str">
        <f t="shared" si="4"/>
        <v> </v>
      </c>
      <c r="H49" s="119">
        <f t="shared" si="5"/>
        <v>0</v>
      </c>
      <c r="I49" s="95">
        <f t="shared" si="6"/>
        <v>0</v>
      </c>
    </row>
    <row r="50" spans="1:9" ht="21" customHeight="1">
      <c r="A50" s="58">
        <v>25000000</v>
      </c>
      <c r="B50" s="139" t="s">
        <v>29</v>
      </c>
      <c r="C50" s="41">
        <f>C51+C55</f>
        <v>74563</v>
      </c>
      <c r="D50" s="41">
        <f>D51+D55</f>
        <v>985340</v>
      </c>
      <c r="E50" s="67">
        <f>E51+E55</f>
        <v>958765.6100000001</v>
      </c>
      <c r="F50" s="93">
        <f t="shared" si="8"/>
        <v>1285.846344701796</v>
      </c>
      <c r="G50" s="93">
        <f t="shared" si="4"/>
        <v>97.30302332189905</v>
      </c>
      <c r="H50" s="126">
        <f t="shared" si="5"/>
        <v>884202.6100000001</v>
      </c>
      <c r="I50" s="127">
        <f t="shared" si="6"/>
        <v>-26574.389999999898</v>
      </c>
    </row>
    <row r="51" spans="1:9" ht="25.5" customHeight="1">
      <c r="A51" s="58">
        <v>25010000</v>
      </c>
      <c r="B51" s="139" t="s">
        <v>71</v>
      </c>
      <c r="C51" s="41">
        <f>C52+C53+C54</f>
        <v>74563</v>
      </c>
      <c r="D51" s="41">
        <f>D52+D53+D54</f>
        <v>77031</v>
      </c>
      <c r="E51" s="67">
        <f>E52+E53+E54</f>
        <v>95284.44</v>
      </c>
      <c r="F51" s="93">
        <f t="shared" si="8"/>
        <v>127.79051272078645</v>
      </c>
      <c r="G51" s="93">
        <f t="shared" si="4"/>
        <v>123.6962261946489</v>
      </c>
      <c r="H51" s="126">
        <f t="shared" si="5"/>
        <v>20721.440000000002</v>
      </c>
      <c r="I51" s="127">
        <f t="shared" si="6"/>
        <v>18253.440000000002</v>
      </c>
    </row>
    <row r="52" spans="1:9" ht="25.5" customHeight="1">
      <c r="A52" s="2">
        <v>25010100</v>
      </c>
      <c r="B52" s="71" t="s">
        <v>72</v>
      </c>
      <c r="C52" s="38">
        <v>62000</v>
      </c>
      <c r="D52" s="38">
        <v>54500</v>
      </c>
      <c r="E52" s="59">
        <v>54958.77</v>
      </c>
      <c r="F52" s="114">
        <f t="shared" si="8"/>
        <v>88.64317741935483</v>
      </c>
      <c r="G52" s="93">
        <f t="shared" si="4"/>
        <v>100.84177981651376</v>
      </c>
      <c r="H52" s="128">
        <f t="shared" si="5"/>
        <v>-7041.230000000003</v>
      </c>
      <c r="I52" s="115">
        <f t="shared" si="6"/>
        <v>458.7699999999968</v>
      </c>
    </row>
    <row r="53" spans="1:9" ht="21.75" customHeight="1">
      <c r="A53" s="2">
        <v>25010300</v>
      </c>
      <c r="B53" s="71" t="s">
        <v>73</v>
      </c>
      <c r="C53" s="38">
        <v>12563</v>
      </c>
      <c r="D53" s="38">
        <v>18232</v>
      </c>
      <c r="E53" s="59">
        <v>26093.87</v>
      </c>
      <c r="F53" s="114">
        <f t="shared" si="8"/>
        <v>207.70413117885855</v>
      </c>
      <c r="G53" s="93">
        <f t="shared" si="4"/>
        <v>143.12127029398857</v>
      </c>
      <c r="H53" s="128">
        <f t="shared" si="5"/>
        <v>13530.869999999999</v>
      </c>
      <c r="I53" s="115">
        <f t="shared" si="6"/>
        <v>7861.869999999999</v>
      </c>
    </row>
    <row r="54" spans="1:9" ht="25.5" customHeight="1">
      <c r="A54" s="2">
        <v>25010400</v>
      </c>
      <c r="B54" s="85" t="s">
        <v>74</v>
      </c>
      <c r="C54" s="38"/>
      <c r="D54" s="38">
        <v>4299</v>
      </c>
      <c r="E54" s="59">
        <v>14231.8</v>
      </c>
      <c r="F54" s="114" t="str">
        <f t="shared" si="8"/>
        <v> </v>
      </c>
      <c r="G54" s="93">
        <f t="shared" si="4"/>
        <v>331.04908118167015</v>
      </c>
      <c r="H54" s="128">
        <f t="shared" si="5"/>
        <v>14231.8</v>
      </c>
      <c r="I54" s="115">
        <f t="shared" si="6"/>
        <v>9932.8</v>
      </c>
    </row>
    <row r="55" spans="1:9" ht="24.75" customHeight="1">
      <c r="A55" s="58">
        <v>25020000</v>
      </c>
      <c r="B55" s="146" t="s">
        <v>77</v>
      </c>
      <c r="C55" s="147">
        <f>C56+C57</f>
        <v>0</v>
      </c>
      <c r="D55" s="41">
        <f>D56+D57</f>
        <v>908309</v>
      </c>
      <c r="E55" s="67">
        <f>E56+E57</f>
        <v>863481.17</v>
      </c>
      <c r="F55" s="114" t="str">
        <f t="shared" si="8"/>
        <v> </v>
      </c>
      <c r="G55" s="93">
        <f t="shared" si="4"/>
        <v>95.06469384317452</v>
      </c>
      <c r="H55" s="126">
        <f t="shared" si="5"/>
        <v>863481.17</v>
      </c>
      <c r="I55" s="127">
        <f t="shared" si="6"/>
        <v>-44827.82999999996</v>
      </c>
    </row>
    <row r="56" spans="1:9" ht="18" customHeight="1">
      <c r="A56" s="2">
        <v>25020100</v>
      </c>
      <c r="B56" s="71" t="s">
        <v>75</v>
      </c>
      <c r="C56" s="38"/>
      <c r="D56" s="38">
        <v>613305</v>
      </c>
      <c r="E56" s="59">
        <v>614384.81</v>
      </c>
      <c r="F56" s="114" t="str">
        <f t="shared" si="8"/>
        <v> </v>
      </c>
      <c r="G56" s="114">
        <f t="shared" si="4"/>
        <v>100.17606411165734</v>
      </c>
      <c r="H56" s="128">
        <f t="shared" si="5"/>
        <v>614384.81</v>
      </c>
      <c r="I56" s="115">
        <f t="shared" si="6"/>
        <v>1079.8100000000559</v>
      </c>
    </row>
    <row r="57" spans="1:9" ht="44.25" customHeight="1">
      <c r="A57" s="68">
        <v>25020200</v>
      </c>
      <c r="B57" s="71" t="s">
        <v>76</v>
      </c>
      <c r="C57" s="38"/>
      <c r="D57" s="69">
        <v>295004</v>
      </c>
      <c r="E57" s="70">
        <v>249096.36</v>
      </c>
      <c r="F57" s="114" t="str">
        <f t="shared" si="8"/>
        <v> </v>
      </c>
      <c r="G57" s="114">
        <f t="shared" si="4"/>
        <v>84.43829914170655</v>
      </c>
      <c r="H57" s="128">
        <f t="shared" si="5"/>
        <v>249096.36</v>
      </c>
      <c r="I57" s="115">
        <f t="shared" si="6"/>
        <v>-45907.640000000014</v>
      </c>
    </row>
    <row r="58" spans="1:9" ht="21.75" customHeight="1">
      <c r="A58" s="58">
        <v>40000000</v>
      </c>
      <c r="B58" s="145" t="s">
        <v>10</v>
      </c>
      <c r="C58" s="41">
        <f>C60+C59</f>
        <v>414400</v>
      </c>
      <c r="D58" s="41">
        <f>D60+D59</f>
        <v>1338355</v>
      </c>
      <c r="E58" s="41">
        <f>E60+E59</f>
        <v>353487.44</v>
      </c>
      <c r="F58" s="114">
        <f t="shared" si="8"/>
        <v>85.30102316602317</v>
      </c>
      <c r="G58" s="93">
        <f t="shared" si="4"/>
        <v>26.4120834905537</v>
      </c>
      <c r="H58" s="126">
        <f t="shared" si="5"/>
        <v>-60912.56</v>
      </c>
      <c r="I58" s="127">
        <f t="shared" si="6"/>
        <v>-984867.56</v>
      </c>
    </row>
    <row r="59" spans="1:9" ht="44.25" customHeight="1">
      <c r="A59" s="106">
        <v>41034400</v>
      </c>
      <c r="B59" s="65" t="s">
        <v>141</v>
      </c>
      <c r="C59" s="41">
        <v>414400</v>
      </c>
      <c r="D59" s="41">
        <v>414400</v>
      </c>
      <c r="E59" s="67">
        <v>306187.44</v>
      </c>
      <c r="F59" s="114">
        <f t="shared" si="8"/>
        <v>73.88693050193051</v>
      </c>
      <c r="G59" s="93"/>
      <c r="H59" s="126">
        <f t="shared" si="5"/>
        <v>-108212.56</v>
      </c>
      <c r="I59" s="127">
        <f t="shared" si="6"/>
        <v>-108212.56</v>
      </c>
    </row>
    <row r="60" spans="1:9" ht="16.5" customHeight="1">
      <c r="A60" s="2">
        <v>41035000</v>
      </c>
      <c r="B60" s="71" t="s">
        <v>69</v>
      </c>
      <c r="C60" s="38"/>
      <c r="D60" s="38">
        <v>923955</v>
      </c>
      <c r="E60" s="59">
        <v>47300</v>
      </c>
      <c r="F60" s="114" t="str">
        <f t="shared" si="8"/>
        <v> </v>
      </c>
      <c r="G60" s="124">
        <f t="shared" si="4"/>
        <v>5.119296935456814</v>
      </c>
      <c r="H60" s="126">
        <f t="shared" si="5"/>
        <v>47300</v>
      </c>
      <c r="I60" s="127">
        <f t="shared" si="6"/>
        <v>-876655</v>
      </c>
    </row>
    <row r="61" spans="1:9" ht="15">
      <c r="A61" s="2"/>
      <c r="B61" s="46" t="s">
        <v>47</v>
      </c>
      <c r="C61" s="40">
        <f>C50+C58</f>
        <v>488963</v>
      </c>
      <c r="D61" s="72">
        <f aca="true" t="shared" si="11" ref="D61:I61">D50+D58</f>
        <v>2323695</v>
      </c>
      <c r="E61" s="72">
        <f t="shared" si="11"/>
        <v>1312253.05</v>
      </c>
      <c r="F61" s="152">
        <f t="shared" si="8"/>
        <v>268.37471342412414</v>
      </c>
      <c r="G61" s="124">
        <f t="shared" si="4"/>
        <v>56.472688971659366</v>
      </c>
      <c r="H61" s="72">
        <f t="shared" si="11"/>
        <v>823290.05</v>
      </c>
      <c r="I61" s="72">
        <f t="shared" si="11"/>
        <v>-1011441.95</v>
      </c>
    </row>
    <row r="62" spans="1:9" ht="18.75" customHeight="1">
      <c r="A62" s="2"/>
      <c r="B62" s="45" t="s">
        <v>55</v>
      </c>
      <c r="C62" s="40"/>
      <c r="D62" s="40">
        <v>252798</v>
      </c>
      <c r="E62" s="67">
        <v>252797.89</v>
      </c>
      <c r="F62" s="93" t="str">
        <f t="shared" si="8"/>
        <v> </v>
      </c>
      <c r="G62" s="124">
        <f t="shared" si="4"/>
        <v>99.99995648699753</v>
      </c>
      <c r="H62" s="119">
        <f t="shared" si="5"/>
        <v>252797.89</v>
      </c>
      <c r="I62" s="95">
        <f t="shared" si="6"/>
        <v>-0.10999999998603016</v>
      </c>
    </row>
    <row r="63" spans="1:9" ht="18.75" customHeight="1">
      <c r="A63" s="2">
        <v>208400</v>
      </c>
      <c r="B63" s="84" t="s">
        <v>124</v>
      </c>
      <c r="C63" s="38"/>
      <c r="D63" s="38">
        <v>71001</v>
      </c>
      <c r="E63" s="59">
        <v>71001</v>
      </c>
      <c r="F63" s="124" t="str">
        <f>IF(C63&lt;&gt;0,(E63/C63)*100," ")</f>
        <v> </v>
      </c>
      <c r="G63" s="124">
        <f t="shared" si="4"/>
        <v>100</v>
      </c>
      <c r="H63" s="126">
        <f>E63-C63</f>
        <v>71001</v>
      </c>
      <c r="I63" s="127">
        <f>E63-D63</f>
        <v>0</v>
      </c>
    </row>
    <row r="64" spans="1:9" ht="16.5" customHeight="1">
      <c r="A64" s="2"/>
      <c r="B64" s="45" t="s">
        <v>40</v>
      </c>
      <c r="C64" s="40">
        <f>C61+C62+C63</f>
        <v>488963</v>
      </c>
      <c r="D64" s="40">
        <f>D61+D62+D63</f>
        <v>2647494</v>
      </c>
      <c r="E64" s="40">
        <f>E61+E62+E63</f>
        <v>1636051.94</v>
      </c>
      <c r="F64" s="124">
        <f>IF(C64&lt;&gt;0,(E64/C64)*100," ")</f>
        <v>334.59626597513517</v>
      </c>
      <c r="G64" s="124">
        <f t="shared" si="4"/>
        <v>61.796247319162944</v>
      </c>
      <c r="H64" s="40">
        <f>H61+H62+H63</f>
        <v>1147088.94</v>
      </c>
      <c r="I64" s="40">
        <f>I61+I62+I63</f>
        <v>-1011442.0599999999</v>
      </c>
    </row>
    <row r="65" spans="1:9" ht="17.25" customHeight="1">
      <c r="A65" s="2"/>
      <c r="B65" s="45" t="s">
        <v>48</v>
      </c>
      <c r="C65" s="40">
        <f>C61+C45</f>
        <v>74431661</v>
      </c>
      <c r="D65" s="40">
        <f>D61+D45</f>
        <v>83395885</v>
      </c>
      <c r="E65" s="40">
        <f>E61+E45</f>
        <v>81530185.02</v>
      </c>
      <c r="F65" s="93">
        <f t="shared" si="8"/>
        <v>109.53696844142709</v>
      </c>
      <c r="G65" s="124">
        <f t="shared" si="4"/>
        <v>97.76283928157847</v>
      </c>
      <c r="H65" s="40">
        <f>H62+H63+H64</f>
        <v>1470887.83</v>
      </c>
      <c r="I65" s="40">
        <f>I62+I63+I64</f>
        <v>-1011442.1699999999</v>
      </c>
    </row>
    <row r="66" spans="1:9" ht="18">
      <c r="A66" s="106"/>
      <c r="B66" s="148" t="s">
        <v>49</v>
      </c>
      <c r="C66" s="110">
        <f>C64+C48</f>
        <v>74431661</v>
      </c>
      <c r="D66" s="110">
        <f>D64+D48</f>
        <v>84624744</v>
      </c>
      <c r="E66" s="110">
        <f>E64+E48</f>
        <v>82759043.55</v>
      </c>
      <c r="F66" s="93">
        <f t="shared" si="8"/>
        <v>111.18795743386676</v>
      </c>
      <c r="G66" s="124">
        <f t="shared" si="4"/>
        <v>97.79532514745333</v>
      </c>
      <c r="H66" s="119">
        <f t="shared" si="5"/>
        <v>8327382.549999997</v>
      </c>
      <c r="I66" s="95">
        <f t="shared" si="6"/>
        <v>-1865700.450000003</v>
      </c>
    </row>
    <row r="67" spans="2:9" ht="15">
      <c r="B67" s="178" t="s">
        <v>145</v>
      </c>
      <c r="C67" s="178"/>
      <c r="D67" s="178"/>
      <c r="E67" s="178"/>
      <c r="F67" s="178"/>
      <c r="G67" s="178"/>
      <c r="H67" s="178"/>
      <c r="I67" s="178" t="s">
        <v>146</v>
      </c>
    </row>
  </sheetData>
  <mergeCells count="8">
    <mergeCell ref="G1:H1"/>
    <mergeCell ref="H4:I4"/>
    <mergeCell ref="A4:B6"/>
    <mergeCell ref="F5:G5"/>
    <mergeCell ref="D5:D6"/>
    <mergeCell ref="E5:E6"/>
    <mergeCell ref="C5:C6"/>
    <mergeCell ref="A1:E1"/>
  </mergeCells>
  <printOptions/>
  <pageMargins left="0.44" right="0.25" top="0.08" bottom="0.26" header="0.09" footer="0.26"/>
  <pageSetup blackAndWhite="1" horizontalDpi="600" verticalDpi="600" orientation="landscape" paperSize="9" scale="80" r:id="rId1"/>
  <headerFooter alignWithMargins="0">
    <oddHeader>&amp;R&amp;8Страница &amp;P из &amp;N</oddHeader>
    <oddFooter>&amp;L&amp;8&amp;D&amp;C&amp;8&amp;F.xls   &amp;A&amp;R&amp;8&amp;T</oddFooter>
  </headerFooter>
</worksheet>
</file>

<file path=xl/worksheets/sheet2.xml><?xml version="1.0" encoding="utf-8"?>
<worksheet xmlns="http://schemas.openxmlformats.org/spreadsheetml/2006/main" xmlns:r="http://schemas.openxmlformats.org/officeDocument/2006/relationships">
  <dimension ref="A1:I108"/>
  <sheetViews>
    <sheetView zoomScale="80" zoomScaleNormal="80" workbookViewId="0" topLeftCell="A1">
      <selection activeCell="A1" sqref="A1:I105"/>
    </sheetView>
  </sheetViews>
  <sheetFormatPr defaultColWidth="9.00390625" defaultRowHeight="12.75"/>
  <cols>
    <col min="1" max="1" width="9.875" style="1" customWidth="1"/>
    <col min="2" max="2" width="64.00390625" style="1" customWidth="1"/>
    <col min="3" max="3" width="16.25390625" style="1" customWidth="1"/>
    <col min="4" max="4" width="14.875" style="1" customWidth="1"/>
    <col min="5" max="5" width="14.75390625" style="33" customWidth="1"/>
    <col min="6" max="6" width="14.625" style="4" customWidth="1"/>
    <col min="7" max="7" width="15.00390625" style="4" customWidth="1"/>
    <col min="8" max="8" width="14.75390625" style="4" customWidth="1"/>
    <col min="9" max="9" width="16.00390625" style="4" customWidth="1"/>
    <col min="10" max="16384" width="9.125" style="1" customWidth="1"/>
  </cols>
  <sheetData>
    <row r="1" spans="1:9" ht="13.5" customHeight="1" thickBot="1">
      <c r="A1" s="197" t="s">
        <v>31</v>
      </c>
      <c r="B1" s="198"/>
      <c r="C1" s="49" t="s">
        <v>147</v>
      </c>
      <c r="D1" s="3"/>
      <c r="E1" s="34"/>
      <c r="F1" s="9"/>
      <c r="G1" s="10"/>
      <c r="H1" s="195"/>
      <c r="I1" s="196"/>
    </row>
    <row r="2" spans="1:9" ht="18.75" customHeight="1">
      <c r="A2" s="198"/>
      <c r="B2" s="198"/>
      <c r="C2" s="203" t="s">
        <v>148</v>
      </c>
      <c r="D2" s="201" t="s">
        <v>149</v>
      </c>
      <c r="E2" s="201" t="s">
        <v>150</v>
      </c>
      <c r="F2" s="199" t="s">
        <v>1</v>
      </c>
      <c r="G2" s="200"/>
      <c r="H2" s="11" t="s">
        <v>28</v>
      </c>
      <c r="I2" s="12"/>
    </row>
    <row r="3" spans="1:9" ht="50.25" customHeight="1">
      <c r="A3" s="198"/>
      <c r="B3" s="198"/>
      <c r="C3" s="204"/>
      <c r="D3" s="202"/>
      <c r="E3" s="202"/>
      <c r="F3" s="13" t="s">
        <v>151</v>
      </c>
      <c r="G3" s="13" t="s">
        <v>152</v>
      </c>
      <c r="H3" s="13" t="s">
        <v>151</v>
      </c>
      <c r="I3" s="13" t="s">
        <v>152</v>
      </c>
    </row>
    <row r="4" spans="1:9" s="5" customFormat="1" ht="20.25" customHeight="1">
      <c r="A4" s="92">
        <v>10116</v>
      </c>
      <c r="B4" s="87" t="s">
        <v>36</v>
      </c>
      <c r="C4" s="39">
        <v>622660</v>
      </c>
      <c r="D4" s="39">
        <v>942982</v>
      </c>
      <c r="E4" s="76">
        <v>917369.97</v>
      </c>
      <c r="F4" s="93">
        <f aca="true" t="shared" si="0" ref="F4:F18">IF(C4&lt;&gt;0,(E4/C4)*100," ")</f>
        <v>147.33080172164583</v>
      </c>
      <c r="G4" s="93">
        <f>IF(D4&lt;&gt;0,(E4/D4)*100," ")</f>
        <v>97.28393224897187</v>
      </c>
      <c r="H4" s="94">
        <f>E4-C4</f>
        <v>294709.97</v>
      </c>
      <c r="I4" s="95">
        <f>E4-D4</f>
        <v>-25612.030000000028</v>
      </c>
    </row>
    <row r="5" spans="1:9" s="5" customFormat="1" ht="15" hidden="1">
      <c r="A5" s="96" t="s">
        <v>11</v>
      </c>
      <c r="B5" s="97" t="s">
        <v>12</v>
      </c>
      <c r="C5" s="39"/>
      <c r="D5" s="39"/>
      <c r="E5" s="39"/>
      <c r="F5" s="93" t="str">
        <f t="shared" si="0"/>
        <v> </v>
      </c>
      <c r="G5" s="93" t="str">
        <f>IF(D5&lt;&gt;0,(E5/D5)*100," ")</f>
        <v> </v>
      </c>
      <c r="H5" s="94">
        <f aca="true" t="shared" si="1" ref="H5:H104">E5-C5</f>
        <v>0</v>
      </c>
      <c r="I5" s="95">
        <f aca="true" t="shared" si="2" ref="I5:I104">E5-D5</f>
        <v>0</v>
      </c>
    </row>
    <row r="6" spans="1:9" s="5" customFormat="1" ht="18" customHeight="1">
      <c r="A6" s="92" t="s">
        <v>13</v>
      </c>
      <c r="B6" s="87" t="s">
        <v>14</v>
      </c>
      <c r="C6" s="39">
        <f>C7+C8+C9+C10+C11+C12+C13+C14</f>
        <v>28245137</v>
      </c>
      <c r="D6" s="39">
        <f>D7+D8+D9+D10+D11+D12+D13+D14</f>
        <v>32110637</v>
      </c>
      <c r="E6" s="76">
        <f>E7+E8+E9+E10+E11+E12+E13+E14</f>
        <v>31459833.470000003</v>
      </c>
      <c r="F6" s="93">
        <f t="shared" si="0"/>
        <v>111.38141574600967</v>
      </c>
      <c r="G6" s="93">
        <f>IF(D6&lt;&gt;0,(E6/D6)*100," ")</f>
        <v>97.9732462797297</v>
      </c>
      <c r="H6" s="94">
        <f t="shared" si="1"/>
        <v>3214696.4700000025</v>
      </c>
      <c r="I6" s="95">
        <f t="shared" si="2"/>
        <v>-650803.5299999975</v>
      </c>
    </row>
    <row r="7" spans="1:9" s="5" customFormat="1" ht="31.5" customHeight="1">
      <c r="A7" s="75">
        <v>70201</v>
      </c>
      <c r="B7" s="81" t="s">
        <v>82</v>
      </c>
      <c r="C7" s="89">
        <v>25520490</v>
      </c>
      <c r="D7" s="89">
        <v>29173382</v>
      </c>
      <c r="E7" s="90">
        <v>28677074.6</v>
      </c>
      <c r="F7" s="114">
        <f t="shared" si="0"/>
        <v>112.36882442304204</v>
      </c>
      <c r="G7" s="114">
        <f aca="true" t="shared" si="3" ref="G7:G14">IF(D7&lt;&gt;0,(E7/D7)*100," ")</f>
        <v>98.29876632061378</v>
      </c>
      <c r="H7" s="78">
        <f t="shared" si="1"/>
        <v>3156584.6000000015</v>
      </c>
      <c r="I7" s="115">
        <f t="shared" si="2"/>
        <v>-496307.3999999985</v>
      </c>
    </row>
    <row r="8" spans="1:9" s="5" customFormat="1" ht="18.75" customHeight="1">
      <c r="A8" s="75">
        <v>70303</v>
      </c>
      <c r="B8" s="81" t="s">
        <v>83</v>
      </c>
      <c r="C8" s="89">
        <v>1247867</v>
      </c>
      <c r="D8" s="89">
        <v>1193867</v>
      </c>
      <c r="E8" s="90">
        <v>1108058</v>
      </c>
      <c r="F8" s="114">
        <f t="shared" si="0"/>
        <v>88.7961617704451</v>
      </c>
      <c r="G8" s="114">
        <f t="shared" si="3"/>
        <v>92.81251596702145</v>
      </c>
      <c r="H8" s="78">
        <f t="shared" si="1"/>
        <v>-139809</v>
      </c>
      <c r="I8" s="115">
        <f t="shared" si="2"/>
        <v>-85809</v>
      </c>
    </row>
    <row r="9" spans="1:9" s="5" customFormat="1" ht="30.75" customHeight="1">
      <c r="A9" s="75">
        <v>70401</v>
      </c>
      <c r="B9" s="81" t="s">
        <v>85</v>
      </c>
      <c r="C9" s="89">
        <v>191300</v>
      </c>
      <c r="D9" s="89">
        <v>232501</v>
      </c>
      <c r="E9" s="90">
        <v>224615.92</v>
      </c>
      <c r="F9" s="114">
        <f t="shared" si="0"/>
        <v>117.415535807632</v>
      </c>
      <c r="G9" s="114">
        <f t="shared" si="3"/>
        <v>96.60858232867817</v>
      </c>
      <c r="H9" s="78">
        <f t="shared" si="1"/>
        <v>33315.92000000001</v>
      </c>
      <c r="I9" s="115">
        <f t="shared" si="2"/>
        <v>-7885.079999999987</v>
      </c>
    </row>
    <row r="10" spans="1:9" s="5" customFormat="1" ht="17.25" customHeight="1">
      <c r="A10" s="75">
        <v>70802</v>
      </c>
      <c r="B10" s="81" t="s">
        <v>84</v>
      </c>
      <c r="C10" s="89">
        <v>424290</v>
      </c>
      <c r="D10" s="89">
        <v>544925</v>
      </c>
      <c r="E10" s="90">
        <v>498628.4</v>
      </c>
      <c r="F10" s="114">
        <f t="shared" si="0"/>
        <v>117.52065804049118</v>
      </c>
      <c r="G10" s="114">
        <f t="shared" si="3"/>
        <v>91.50404184062027</v>
      </c>
      <c r="H10" s="78">
        <f t="shared" si="1"/>
        <v>74338.40000000002</v>
      </c>
      <c r="I10" s="115">
        <f t="shared" si="2"/>
        <v>-46296.59999999998</v>
      </c>
    </row>
    <row r="11" spans="1:9" s="5" customFormat="1" ht="29.25" customHeight="1">
      <c r="A11" s="75">
        <v>70804</v>
      </c>
      <c r="B11" s="81" t="s">
        <v>86</v>
      </c>
      <c r="C11" s="89">
        <v>372890</v>
      </c>
      <c r="D11" s="89">
        <v>365108</v>
      </c>
      <c r="E11" s="90">
        <v>360635.85</v>
      </c>
      <c r="F11" s="114">
        <f t="shared" si="0"/>
        <v>96.71373595430288</v>
      </c>
      <c r="G11" s="114">
        <f t="shared" si="3"/>
        <v>98.77511585613024</v>
      </c>
      <c r="H11" s="78">
        <f t="shared" si="1"/>
        <v>-12254.150000000023</v>
      </c>
      <c r="I11" s="115">
        <f t="shared" si="2"/>
        <v>-4472.150000000023</v>
      </c>
    </row>
    <row r="12" spans="1:9" s="5" customFormat="1" ht="18.75" customHeight="1">
      <c r="A12" s="75">
        <v>70805</v>
      </c>
      <c r="B12" s="81" t="s">
        <v>87</v>
      </c>
      <c r="C12" s="89">
        <v>468390</v>
      </c>
      <c r="D12" s="89">
        <v>572532</v>
      </c>
      <c r="E12" s="90">
        <v>570326.95</v>
      </c>
      <c r="F12" s="114">
        <f t="shared" si="0"/>
        <v>121.76326351971647</v>
      </c>
      <c r="G12" s="114">
        <f t="shared" si="3"/>
        <v>99.61485995542606</v>
      </c>
      <c r="H12" s="78">
        <f t="shared" si="1"/>
        <v>101936.94999999995</v>
      </c>
      <c r="I12" s="115">
        <f t="shared" si="2"/>
        <v>-2205.0500000000466</v>
      </c>
    </row>
    <row r="13" spans="1:9" s="5" customFormat="1" ht="18" customHeight="1">
      <c r="A13" s="75">
        <v>70807</v>
      </c>
      <c r="B13" s="81" t="s">
        <v>88</v>
      </c>
      <c r="C13" s="89"/>
      <c r="D13" s="89">
        <v>8412</v>
      </c>
      <c r="E13" s="90">
        <v>4203.75</v>
      </c>
      <c r="F13" s="114" t="str">
        <f t="shared" si="0"/>
        <v> </v>
      </c>
      <c r="G13" s="114">
        <f t="shared" si="3"/>
        <v>49.973252496433666</v>
      </c>
      <c r="H13" s="78">
        <f t="shared" si="1"/>
        <v>4203.75</v>
      </c>
      <c r="I13" s="115">
        <f t="shared" si="2"/>
        <v>-4208.25</v>
      </c>
    </row>
    <row r="14" spans="1:9" s="5" customFormat="1" ht="31.5" customHeight="1">
      <c r="A14" s="75">
        <v>70808</v>
      </c>
      <c r="B14" s="81" t="s">
        <v>89</v>
      </c>
      <c r="C14" s="89">
        <v>19910</v>
      </c>
      <c r="D14" s="89">
        <v>19910</v>
      </c>
      <c r="E14" s="90">
        <v>16290</v>
      </c>
      <c r="F14" s="114">
        <f t="shared" si="0"/>
        <v>81.81818181818183</v>
      </c>
      <c r="G14" s="114">
        <f t="shared" si="3"/>
        <v>81.81818181818183</v>
      </c>
      <c r="H14" s="78">
        <f t="shared" si="1"/>
        <v>-3620</v>
      </c>
      <c r="I14" s="115">
        <f t="shared" si="2"/>
        <v>-3620</v>
      </c>
    </row>
    <row r="15" spans="1:9" s="5" customFormat="1" ht="19.5" customHeight="1">
      <c r="A15" s="92" t="s">
        <v>15</v>
      </c>
      <c r="B15" s="87" t="s">
        <v>16</v>
      </c>
      <c r="C15" s="39">
        <f>C16+C17+C18</f>
        <v>10672700</v>
      </c>
      <c r="D15" s="39">
        <f>D16+D17+D18</f>
        <v>13208396</v>
      </c>
      <c r="E15" s="76">
        <f>E16+E17+E18</f>
        <v>13084634.200000001</v>
      </c>
      <c r="F15" s="114">
        <f t="shared" si="0"/>
        <v>122.59910050877474</v>
      </c>
      <c r="G15" s="93">
        <f>IF(D15&lt;&gt;0,(E15/D15)*100," ")</f>
        <v>99.06300659065643</v>
      </c>
      <c r="H15" s="94">
        <f t="shared" si="1"/>
        <v>2411934.200000001</v>
      </c>
      <c r="I15" s="95">
        <f t="shared" si="2"/>
        <v>-123761.79999999888</v>
      </c>
    </row>
    <row r="16" spans="1:9" s="5" customFormat="1" ht="19.5" customHeight="1">
      <c r="A16" s="179">
        <v>80101</v>
      </c>
      <c r="B16" s="184" t="s">
        <v>161</v>
      </c>
      <c r="C16" s="183">
        <v>10672700</v>
      </c>
      <c r="D16" s="183">
        <v>8253154</v>
      </c>
      <c r="E16" s="90">
        <v>8163182.09</v>
      </c>
      <c r="F16" s="114">
        <f t="shared" si="0"/>
        <v>76.4865693779456</v>
      </c>
      <c r="G16" s="93">
        <f>IF(D16&lt;&gt;0,(E16/D16)*100," ")</f>
        <v>98.90984816229043</v>
      </c>
      <c r="H16" s="94">
        <f t="shared" si="1"/>
        <v>-2509517.91</v>
      </c>
      <c r="I16" s="95">
        <f t="shared" si="2"/>
        <v>-89971.91000000015</v>
      </c>
    </row>
    <row r="17" spans="1:9" s="5" customFormat="1" ht="19.5" customHeight="1">
      <c r="A17" s="179">
        <v>80800</v>
      </c>
      <c r="B17" s="184" t="s">
        <v>169</v>
      </c>
      <c r="C17" s="39"/>
      <c r="D17" s="183">
        <v>4901389</v>
      </c>
      <c r="E17" s="90">
        <v>4867634.53</v>
      </c>
      <c r="F17" s="114" t="str">
        <f t="shared" si="0"/>
        <v> </v>
      </c>
      <c r="G17" s="93">
        <f>IF(D17&lt;&gt;0,(E17/D17)*100," ")</f>
        <v>99.31132848259952</v>
      </c>
      <c r="H17" s="94">
        <f t="shared" si="1"/>
        <v>4867634.53</v>
      </c>
      <c r="I17" s="95">
        <f t="shared" si="2"/>
        <v>-33754.46999999974</v>
      </c>
    </row>
    <row r="18" spans="1:9" s="5" customFormat="1" ht="19.5" customHeight="1">
      <c r="A18" s="179">
        <v>81002</v>
      </c>
      <c r="B18" s="184" t="s">
        <v>170</v>
      </c>
      <c r="C18" s="39"/>
      <c r="D18" s="183">
        <v>53853</v>
      </c>
      <c r="E18" s="90">
        <v>53817.58</v>
      </c>
      <c r="F18" s="114" t="str">
        <f t="shared" si="0"/>
        <v> </v>
      </c>
      <c r="G18" s="93">
        <f>IF(D18&lt;&gt;0,(E18/D18)*100," ")</f>
        <v>99.93422836239392</v>
      </c>
      <c r="H18" s="94">
        <f t="shared" si="1"/>
        <v>53817.58</v>
      </c>
      <c r="I18" s="95">
        <f t="shared" si="2"/>
        <v>-35.419999999998254</v>
      </c>
    </row>
    <row r="19" spans="1:9" s="5" customFormat="1" ht="18.75" customHeight="1">
      <c r="A19" s="92" t="s">
        <v>17</v>
      </c>
      <c r="B19" s="87" t="s">
        <v>18</v>
      </c>
      <c r="C19" s="77">
        <f>C20+C21+C22+C23+C24+C25+C26+C27+C28+C29+C30+C31+C32+C33+C34+C35+C36+C37+C38+C39+C40+C41+C42+C43+C44+C45+C46+C47+C48+C49+C50+C51+C52</f>
        <v>27373001</v>
      </c>
      <c r="D19" s="77">
        <f>D20+D21+D22+D23+D24+D25+D26+D27+D28+D29+D30+D31+D32+D33+D34+D35+D36+D37+D38+D39+D40+D41+D42+D43+D44+D45+D46+D47+D48+D49+D50+D51+D52</f>
        <v>28207108</v>
      </c>
      <c r="E19" s="99">
        <f>E20+E21+E22+E23+E24+E25+E26+E27+E28+E29+E30+E31+E32+E33+E34+E35+E36+E37+E38+E39+E40+E41+E42+E43+E44+E45+E46+E47+E48+E49+E50+E51+E52</f>
        <v>28102047.47</v>
      </c>
      <c r="F19" s="93">
        <f>IF(C19&lt;&gt;0,(D19/C19)*100," ")</f>
        <v>103.04718872439307</v>
      </c>
      <c r="G19" s="93">
        <f>IF(D19&lt;&gt;0,(E19/D19)*100," ")</f>
        <v>99.62753881043032</v>
      </c>
      <c r="H19" s="94">
        <f t="shared" si="1"/>
        <v>729046.4699999988</v>
      </c>
      <c r="I19" s="95">
        <f t="shared" si="2"/>
        <v>-105060.53000000119</v>
      </c>
    </row>
    <row r="20" spans="1:9" s="5" customFormat="1" ht="15.75" customHeight="1">
      <c r="A20" s="75">
        <v>90201</v>
      </c>
      <c r="B20" s="80" t="s">
        <v>127</v>
      </c>
      <c r="C20" s="78">
        <v>668800</v>
      </c>
      <c r="D20" s="78">
        <v>884000</v>
      </c>
      <c r="E20" s="79">
        <v>857053</v>
      </c>
      <c r="F20" s="114">
        <f aca="true" t="shared" si="4" ref="F20:F59">IF(C20&lt;&gt;0,(D20/C20)*100," ")</f>
        <v>132.17703349282297</v>
      </c>
      <c r="G20" s="114">
        <f aca="true" t="shared" si="5" ref="G20:G57">IF(D20&lt;&gt;0,(E20/D20)*100," ")</f>
        <v>96.95169683257919</v>
      </c>
      <c r="H20" s="78">
        <f t="shared" si="1"/>
        <v>188253</v>
      </c>
      <c r="I20" s="115">
        <f t="shared" si="2"/>
        <v>-26947</v>
      </c>
    </row>
    <row r="21" spans="1:9" s="5" customFormat="1" ht="33.75" customHeight="1">
      <c r="A21" s="75">
        <v>90202</v>
      </c>
      <c r="B21" s="80" t="s">
        <v>128</v>
      </c>
      <c r="C21" s="78">
        <v>494040</v>
      </c>
      <c r="D21" s="78">
        <v>356459</v>
      </c>
      <c r="E21" s="79">
        <v>356457.06</v>
      </c>
      <c r="F21" s="114">
        <f t="shared" si="4"/>
        <v>72.15185005262732</v>
      </c>
      <c r="G21" s="114">
        <f t="shared" si="5"/>
        <v>99.9994557578852</v>
      </c>
      <c r="H21" s="78">
        <f t="shared" si="1"/>
        <v>-137582.94</v>
      </c>
      <c r="I21" s="115">
        <f t="shared" si="2"/>
        <v>-1.9400000000023283</v>
      </c>
    </row>
    <row r="22" spans="1:9" s="5" customFormat="1" ht="15.75" customHeight="1">
      <c r="A22" s="75">
        <v>90203</v>
      </c>
      <c r="B22" s="80" t="s">
        <v>129</v>
      </c>
      <c r="C22" s="78">
        <v>95820</v>
      </c>
      <c r="D22" s="78">
        <v>94644</v>
      </c>
      <c r="E22" s="79">
        <v>94644</v>
      </c>
      <c r="F22" s="114">
        <f t="shared" si="4"/>
        <v>98.77269881026926</v>
      </c>
      <c r="G22" s="114">
        <f t="shared" si="5"/>
        <v>100</v>
      </c>
      <c r="H22" s="78">
        <f t="shared" si="1"/>
        <v>-1176</v>
      </c>
      <c r="I22" s="115">
        <f t="shared" si="2"/>
        <v>0</v>
      </c>
    </row>
    <row r="23" spans="1:9" s="5" customFormat="1" ht="45.75" customHeight="1">
      <c r="A23" s="75">
        <v>90204</v>
      </c>
      <c r="B23" s="80" t="s">
        <v>130</v>
      </c>
      <c r="C23" s="78">
        <v>27900</v>
      </c>
      <c r="D23" s="78">
        <v>50100</v>
      </c>
      <c r="E23" s="79">
        <v>45807</v>
      </c>
      <c r="F23" s="114">
        <f t="shared" si="4"/>
        <v>179.56989247311827</v>
      </c>
      <c r="G23" s="114">
        <f t="shared" si="5"/>
        <v>91.4311377245509</v>
      </c>
      <c r="H23" s="78">
        <f t="shared" si="1"/>
        <v>17907</v>
      </c>
      <c r="I23" s="115">
        <f t="shared" si="2"/>
        <v>-4293</v>
      </c>
    </row>
    <row r="24" spans="1:9" s="5" customFormat="1" ht="45" customHeight="1">
      <c r="A24" s="75">
        <v>90205</v>
      </c>
      <c r="B24" s="80" t="s">
        <v>131</v>
      </c>
      <c r="C24" s="78">
        <v>4460</v>
      </c>
      <c r="D24" s="78">
        <v>3011</v>
      </c>
      <c r="E24" s="79">
        <v>3010.1</v>
      </c>
      <c r="F24" s="114">
        <f t="shared" si="4"/>
        <v>67.51121076233184</v>
      </c>
      <c r="G24" s="114">
        <f t="shared" si="5"/>
        <v>99.97010959814014</v>
      </c>
      <c r="H24" s="78">
        <f t="shared" si="1"/>
        <v>-1449.9</v>
      </c>
      <c r="I24" s="115">
        <f t="shared" si="2"/>
        <v>-0.900000000000091</v>
      </c>
    </row>
    <row r="25" spans="1:9" s="5" customFormat="1" ht="78" customHeight="1">
      <c r="A25" s="75">
        <v>90207</v>
      </c>
      <c r="B25" s="80" t="s">
        <v>90</v>
      </c>
      <c r="C25" s="78">
        <v>30200</v>
      </c>
      <c r="D25" s="78">
        <v>44900</v>
      </c>
      <c r="E25" s="79">
        <v>39961</v>
      </c>
      <c r="F25" s="111">
        <f t="shared" si="4"/>
        <v>148.6754966887417</v>
      </c>
      <c r="G25" s="111">
        <f t="shared" si="5"/>
        <v>89</v>
      </c>
      <c r="H25" s="112">
        <f t="shared" si="1"/>
        <v>9761</v>
      </c>
      <c r="I25" s="113">
        <f t="shared" si="2"/>
        <v>-4939</v>
      </c>
    </row>
    <row r="26" spans="1:9" s="5" customFormat="1" ht="63" customHeight="1">
      <c r="A26" s="75">
        <v>90208</v>
      </c>
      <c r="B26" s="80" t="s">
        <v>91</v>
      </c>
      <c r="C26" s="78">
        <v>16350</v>
      </c>
      <c r="D26" s="78">
        <v>11450</v>
      </c>
      <c r="E26" s="79">
        <v>11449.4</v>
      </c>
      <c r="F26" s="111">
        <f t="shared" si="4"/>
        <v>70.03058103975535</v>
      </c>
      <c r="G26" s="111">
        <f t="shared" si="5"/>
        <v>99.9947598253275</v>
      </c>
      <c r="H26" s="112">
        <f t="shared" si="1"/>
        <v>-4900.6</v>
      </c>
      <c r="I26" s="113">
        <f t="shared" si="2"/>
        <v>-0.6000000000003638</v>
      </c>
    </row>
    <row r="27" spans="1:9" s="5" customFormat="1" ht="61.5" customHeight="1">
      <c r="A27" s="75">
        <v>90209</v>
      </c>
      <c r="B27" s="80" t="s">
        <v>92</v>
      </c>
      <c r="C27" s="78">
        <v>752</v>
      </c>
      <c r="D27" s="78">
        <v>397</v>
      </c>
      <c r="E27" s="79"/>
      <c r="F27" s="111">
        <f t="shared" si="4"/>
        <v>52.79255319148937</v>
      </c>
      <c r="G27" s="111">
        <f t="shared" si="5"/>
        <v>0</v>
      </c>
      <c r="H27" s="112">
        <f t="shared" si="1"/>
        <v>-752</v>
      </c>
      <c r="I27" s="113">
        <f t="shared" si="2"/>
        <v>-397</v>
      </c>
    </row>
    <row r="28" spans="1:9" s="5" customFormat="1" ht="111" customHeight="1">
      <c r="A28" s="75">
        <v>90210</v>
      </c>
      <c r="B28" s="80" t="s">
        <v>133</v>
      </c>
      <c r="C28" s="78">
        <v>146500</v>
      </c>
      <c r="D28" s="78">
        <v>236300</v>
      </c>
      <c r="E28" s="79">
        <v>230114</v>
      </c>
      <c r="F28" s="111">
        <f t="shared" si="4"/>
        <v>161.29692832764505</v>
      </c>
      <c r="G28" s="111">
        <f t="shared" si="5"/>
        <v>97.38214134574693</v>
      </c>
      <c r="H28" s="112">
        <f t="shared" si="1"/>
        <v>83614</v>
      </c>
      <c r="I28" s="113">
        <f t="shared" si="2"/>
        <v>-6186</v>
      </c>
    </row>
    <row r="29" spans="1:9" s="5" customFormat="1" ht="112.5" customHeight="1">
      <c r="A29" s="75">
        <v>90211</v>
      </c>
      <c r="B29" s="80" t="s">
        <v>132</v>
      </c>
      <c r="C29" s="78">
        <v>146800</v>
      </c>
      <c r="D29" s="78">
        <v>118057</v>
      </c>
      <c r="E29" s="79">
        <v>118056.68</v>
      </c>
      <c r="F29" s="111">
        <f t="shared" si="4"/>
        <v>80.42029972752044</v>
      </c>
      <c r="G29" s="111">
        <f t="shared" si="5"/>
        <v>99.9997289444929</v>
      </c>
      <c r="H29" s="112">
        <f t="shared" si="1"/>
        <v>-28743.320000000007</v>
      </c>
      <c r="I29" s="113">
        <f t="shared" si="2"/>
        <v>-0.3200000000069849</v>
      </c>
    </row>
    <row r="30" spans="1:9" s="5" customFormat="1" ht="15.75" customHeight="1">
      <c r="A30" s="75">
        <v>90214</v>
      </c>
      <c r="B30" s="80" t="s">
        <v>93</v>
      </c>
      <c r="C30" s="78">
        <v>65618</v>
      </c>
      <c r="D30" s="78">
        <v>68149</v>
      </c>
      <c r="E30" s="79">
        <v>67155</v>
      </c>
      <c r="F30" s="111">
        <f t="shared" si="4"/>
        <v>103.85717333658447</v>
      </c>
      <c r="G30" s="111">
        <f t="shared" si="5"/>
        <v>98.54143127558731</v>
      </c>
      <c r="H30" s="112">
        <f t="shared" si="1"/>
        <v>1537</v>
      </c>
      <c r="I30" s="113">
        <f t="shared" si="2"/>
        <v>-994</v>
      </c>
    </row>
    <row r="31" spans="1:9" s="5" customFormat="1" ht="18.75" customHeight="1">
      <c r="A31" s="75">
        <v>90215</v>
      </c>
      <c r="B31" s="80" t="s">
        <v>94</v>
      </c>
      <c r="C31" s="78">
        <v>68800</v>
      </c>
      <c r="D31" s="78">
        <v>110900</v>
      </c>
      <c r="E31" s="79">
        <v>102721</v>
      </c>
      <c r="F31" s="111">
        <f t="shared" si="4"/>
        <v>161.1918604651163</v>
      </c>
      <c r="G31" s="111">
        <f t="shared" si="5"/>
        <v>92.6248872858431</v>
      </c>
      <c r="H31" s="112">
        <f t="shared" si="1"/>
        <v>33921</v>
      </c>
      <c r="I31" s="113">
        <f t="shared" si="2"/>
        <v>-8179</v>
      </c>
    </row>
    <row r="32" spans="1:9" s="5" customFormat="1" ht="32.25" customHeight="1">
      <c r="A32" s="75">
        <v>90216</v>
      </c>
      <c r="B32" s="80" t="s">
        <v>95</v>
      </c>
      <c r="C32" s="78">
        <v>110900</v>
      </c>
      <c r="D32" s="78">
        <v>85418</v>
      </c>
      <c r="E32" s="79">
        <v>85416.58</v>
      </c>
      <c r="F32" s="111">
        <f t="shared" si="4"/>
        <v>77.02254283137962</v>
      </c>
      <c r="G32" s="111">
        <f t="shared" si="5"/>
        <v>99.99833758692547</v>
      </c>
      <c r="H32" s="112">
        <f t="shared" si="1"/>
        <v>-25483.42</v>
      </c>
      <c r="I32" s="113">
        <f t="shared" si="2"/>
        <v>-1.4199999999982538</v>
      </c>
    </row>
    <row r="33" spans="1:9" s="5" customFormat="1" ht="14.25" customHeight="1">
      <c r="A33" s="75">
        <v>90302</v>
      </c>
      <c r="B33" s="80" t="s">
        <v>96</v>
      </c>
      <c r="C33" s="78">
        <v>170550</v>
      </c>
      <c r="D33" s="78">
        <v>209210</v>
      </c>
      <c r="E33" s="79">
        <v>209209.54</v>
      </c>
      <c r="F33" s="111">
        <f t="shared" si="4"/>
        <v>122.66783934330108</v>
      </c>
      <c r="G33" s="111">
        <f t="shared" si="5"/>
        <v>99.99978012523303</v>
      </c>
      <c r="H33" s="112">
        <f t="shared" si="1"/>
        <v>38659.54000000001</v>
      </c>
      <c r="I33" s="113">
        <f t="shared" si="2"/>
        <v>-0.4599999999918509</v>
      </c>
    </row>
    <row r="34" spans="1:9" s="5" customFormat="1" ht="18.75" customHeight="1">
      <c r="A34" s="75">
        <v>90303</v>
      </c>
      <c r="B34" s="80" t="s">
        <v>97</v>
      </c>
      <c r="C34" s="78">
        <v>4155500</v>
      </c>
      <c r="D34" s="78">
        <v>3418609</v>
      </c>
      <c r="E34" s="79">
        <v>3418138.68</v>
      </c>
      <c r="F34" s="111">
        <f t="shared" si="4"/>
        <v>82.26709180604018</v>
      </c>
      <c r="G34" s="111">
        <f t="shared" si="5"/>
        <v>99.98624235763728</v>
      </c>
      <c r="H34" s="112">
        <f t="shared" si="1"/>
        <v>-737361.3199999998</v>
      </c>
      <c r="I34" s="113">
        <f t="shared" si="2"/>
        <v>-470.31999999983236</v>
      </c>
    </row>
    <row r="35" spans="1:9" s="5" customFormat="1" ht="18.75" customHeight="1">
      <c r="A35" s="75">
        <v>90304</v>
      </c>
      <c r="B35" s="80" t="s">
        <v>98</v>
      </c>
      <c r="C35" s="78">
        <v>8358569</v>
      </c>
      <c r="D35" s="78">
        <v>8267969</v>
      </c>
      <c r="E35" s="79">
        <v>8267967.29</v>
      </c>
      <c r="F35" s="111">
        <f t="shared" si="4"/>
        <v>98.91608240597164</v>
      </c>
      <c r="G35" s="111">
        <f t="shared" si="5"/>
        <v>99.99997931777442</v>
      </c>
      <c r="H35" s="112">
        <f t="shared" si="1"/>
        <v>-90601.70999999996</v>
      </c>
      <c r="I35" s="113">
        <f t="shared" si="2"/>
        <v>-1.709999999962747</v>
      </c>
    </row>
    <row r="36" spans="1:9" s="5" customFormat="1" ht="19.5" customHeight="1">
      <c r="A36" s="75">
        <v>90305</v>
      </c>
      <c r="B36" s="80" t="s">
        <v>99</v>
      </c>
      <c r="C36" s="78">
        <v>1706000</v>
      </c>
      <c r="D36" s="78">
        <v>1664640</v>
      </c>
      <c r="E36" s="79">
        <v>1664639.45</v>
      </c>
      <c r="F36" s="111">
        <f t="shared" si="4"/>
        <v>97.57561547479484</v>
      </c>
      <c r="G36" s="111">
        <f t="shared" si="5"/>
        <v>99.99996695982314</v>
      </c>
      <c r="H36" s="112">
        <f t="shared" si="1"/>
        <v>-41360.55000000005</v>
      </c>
      <c r="I36" s="113">
        <f t="shared" si="2"/>
        <v>-0.5500000000465661</v>
      </c>
    </row>
    <row r="37" spans="1:9" s="5" customFormat="1" ht="18.75" customHeight="1">
      <c r="A37" s="75">
        <v>90306</v>
      </c>
      <c r="B37" s="80" t="s">
        <v>100</v>
      </c>
      <c r="C37" s="78">
        <v>2408000</v>
      </c>
      <c r="D37" s="78">
        <v>2340960</v>
      </c>
      <c r="E37" s="79">
        <v>2340958.88</v>
      </c>
      <c r="F37" s="114">
        <f t="shared" si="4"/>
        <v>97.21594684385381</v>
      </c>
      <c r="G37" s="114">
        <f t="shared" si="5"/>
        <v>99.99995215638027</v>
      </c>
      <c r="H37" s="78">
        <f t="shared" si="1"/>
        <v>-67041.12000000011</v>
      </c>
      <c r="I37" s="115">
        <f t="shared" si="2"/>
        <v>-1.1200000001117587</v>
      </c>
    </row>
    <row r="38" spans="1:9" s="5" customFormat="1" ht="18.75" customHeight="1">
      <c r="A38" s="75">
        <v>90307</v>
      </c>
      <c r="B38" s="80" t="s">
        <v>101</v>
      </c>
      <c r="C38" s="78">
        <v>752400</v>
      </c>
      <c r="D38" s="78">
        <v>685530</v>
      </c>
      <c r="E38" s="79">
        <v>684653.94</v>
      </c>
      <c r="F38" s="114">
        <f t="shared" si="4"/>
        <v>91.11244019138755</v>
      </c>
      <c r="G38" s="114">
        <f t="shared" si="5"/>
        <v>99.87220690560588</v>
      </c>
      <c r="H38" s="78">
        <f t="shared" si="1"/>
        <v>-67746.06000000006</v>
      </c>
      <c r="I38" s="115">
        <f t="shared" si="2"/>
        <v>-876.0600000000559</v>
      </c>
    </row>
    <row r="39" spans="1:9" s="5" customFormat="1" ht="18.75" customHeight="1">
      <c r="A39" s="75">
        <v>90308</v>
      </c>
      <c r="B39" s="80" t="s">
        <v>102</v>
      </c>
      <c r="C39" s="78">
        <v>8530</v>
      </c>
      <c r="D39" s="78">
        <v>26450</v>
      </c>
      <c r="E39" s="79">
        <v>26449.13</v>
      </c>
      <c r="F39" s="114">
        <f t="shared" si="4"/>
        <v>310.0820633059789</v>
      </c>
      <c r="G39" s="114">
        <f t="shared" si="5"/>
        <v>99.99671077504726</v>
      </c>
      <c r="H39" s="78">
        <f t="shared" si="1"/>
        <v>17919.13</v>
      </c>
      <c r="I39" s="115">
        <f t="shared" si="2"/>
        <v>-0.8699999999989814</v>
      </c>
    </row>
    <row r="40" spans="1:9" s="5" customFormat="1" ht="18" customHeight="1">
      <c r="A40" s="75">
        <v>90401</v>
      </c>
      <c r="B40" s="80" t="s">
        <v>103</v>
      </c>
      <c r="C40" s="78">
        <v>2498470</v>
      </c>
      <c r="D40" s="78">
        <v>3594155</v>
      </c>
      <c r="E40" s="79">
        <v>3592984.78</v>
      </c>
      <c r="F40" s="114">
        <f t="shared" si="4"/>
        <v>143.85423879414202</v>
      </c>
      <c r="G40" s="114">
        <f t="shared" si="5"/>
        <v>99.96744102577657</v>
      </c>
      <c r="H40" s="78">
        <f t="shared" si="1"/>
        <v>1094514.7799999998</v>
      </c>
      <c r="I40" s="115">
        <f t="shared" si="2"/>
        <v>-1170.220000000205</v>
      </c>
    </row>
    <row r="41" spans="1:9" s="5" customFormat="1" ht="29.25" customHeight="1">
      <c r="A41" s="75">
        <v>90405</v>
      </c>
      <c r="B41" s="80" t="s">
        <v>104</v>
      </c>
      <c r="C41" s="78">
        <v>725800</v>
      </c>
      <c r="D41" s="78">
        <v>691800</v>
      </c>
      <c r="E41" s="79">
        <v>689738</v>
      </c>
      <c r="F41" s="114">
        <f t="shared" si="4"/>
        <v>95.31551391567925</v>
      </c>
      <c r="G41" s="114">
        <f t="shared" si="5"/>
        <v>99.70193697600462</v>
      </c>
      <c r="H41" s="78">
        <f t="shared" si="1"/>
        <v>-36062</v>
      </c>
      <c r="I41" s="115">
        <f t="shared" si="2"/>
        <v>-2062</v>
      </c>
    </row>
    <row r="42" spans="1:9" s="5" customFormat="1" ht="47.25" customHeight="1">
      <c r="A42" s="75">
        <v>90406</v>
      </c>
      <c r="B42" s="88" t="s">
        <v>105</v>
      </c>
      <c r="C42" s="78">
        <v>427600</v>
      </c>
      <c r="D42" s="78">
        <v>247338</v>
      </c>
      <c r="E42" s="79">
        <v>223746.85</v>
      </c>
      <c r="F42" s="114">
        <f t="shared" si="4"/>
        <v>57.843311506080454</v>
      </c>
      <c r="G42" s="114">
        <f t="shared" si="5"/>
        <v>90.46197915403214</v>
      </c>
      <c r="H42" s="78">
        <f t="shared" si="1"/>
        <v>-203853.15</v>
      </c>
      <c r="I42" s="115">
        <f t="shared" si="2"/>
        <v>-23591.149999999994</v>
      </c>
    </row>
    <row r="43" spans="1:9" s="5" customFormat="1" ht="27.75" customHeight="1">
      <c r="A43" s="75">
        <v>90411</v>
      </c>
      <c r="B43" s="81" t="s">
        <v>106</v>
      </c>
      <c r="C43" s="78">
        <v>7550</v>
      </c>
      <c r="D43" s="78">
        <v>5967</v>
      </c>
      <c r="E43" s="79">
        <v>5965.68</v>
      </c>
      <c r="F43" s="114">
        <f t="shared" si="4"/>
        <v>79.03311258278146</v>
      </c>
      <c r="G43" s="114">
        <f t="shared" si="5"/>
        <v>99.97787833081951</v>
      </c>
      <c r="H43" s="78">
        <f t="shared" si="1"/>
        <v>-1584.3199999999997</v>
      </c>
      <c r="I43" s="115">
        <f t="shared" si="2"/>
        <v>-1.319999999999709</v>
      </c>
    </row>
    <row r="44" spans="1:9" s="5" customFormat="1" ht="18.75" customHeight="1">
      <c r="A44" s="75">
        <v>90412</v>
      </c>
      <c r="B44" s="81" t="s">
        <v>107</v>
      </c>
      <c r="C44" s="78"/>
      <c r="D44" s="78">
        <v>11700</v>
      </c>
      <c r="E44" s="79">
        <v>11693.58</v>
      </c>
      <c r="F44" s="114" t="str">
        <f t="shared" si="4"/>
        <v> </v>
      </c>
      <c r="G44" s="114">
        <f t="shared" si="5"/>
        <v>99.94512820512821</v>
      </c>
      <c r="H44" s="78">
        <f t="shared" si="1"/>
        <v>11693.58</v>
      </c>
      <c r="I44" s="115">
        <f t="shared" si="2"/>
        <v>-6.420000000000073</v>
      </c>
    </row>
    <row r="45" spans="1:9" s="5" customFormat="1" ht="18.75" customHeight="1">
      <c r="A45" s="75">
        <v>90802</v>
      </c>
      <c r="B45" s="83" t="s">
        <v>108</v>
      </c>
      <c r="C45" s="78"/>
      <c r="D45" s="78">
        <v>1901</v>
      </c>
      <c r="E45" s="79">
        <v>1900.8</v>
      </c>
      <c r="F45" s="114" t="str">
        <f t="shared" si="4"/>
        <v> </v>
      </c>
      <c r="G45" s="114">
        <f t="shared" si="5"/>
        <v>99.98947922146239</v>
      </c>
      <c r="H45" s="78">
        <f t="shared" si="1"/>
        <v>1900.8</v>
      </c>
      <c r="I45" s="115">
        <f t="shared" si="2"/>
        <v>-0.20000000000004547</v>
      </c>
    </row>
    <row r="46" spans="1:9" s="5" customFormat="1" ht="17.25" customHeight="1">
      <c r="A46" s="75">
        <v>91101</v>
      </c>
      <c r="B46" s="81" t="s">
        <v>109</v>
      </c>
      <c r="C46" s="78">
        <v>440092</v>
      </c>
      <c r="D46" s="78">
        <v>511598</v>
      </c>
      <c r="E46" s="79">
        <v>509572.41</v>
      </c>
      <c r="F46" s="114">
        <f t="shared" si="4"/>
        <v>116.24796633431191</v>
      </c>
      <c r="G46" s="114">
        <f t="shared" si="5"/>
        <v>99.60406608313558</v>
      </c>
      <c r="H46" s="78">
        <f t="shared" si="1"/>
        <v>69480.40999999997</v>
      </c>
      <c r="I46" s="115">
        <f t="shared" si="2"/>
        <v>-2025.5900000000256</v>
      </c>
    </row>
    <row r="47" spans="1:9" s="5" customFormat="1" ht="30.75" customHeight="1">
      <c r="A47" s="75">
        <v>91103</v>
      </c>
      <c r="B47" s="81" t="s">
        <v>110</v>
      </c>
      <c r="C47" s="78"/>
      <c r="D47" s="78">
        <v>90206</v>
      </c>
      <c r="E47" s="79">
        <v>84445.65</v>
      </c>
      <c r="F47" s="114" t="str">
        <f t="shared" si="4"/>
        <v> </v>
      </c>
      <c r="G47" s="114">
        <f t="shared" si="5"/>
        <v>93.61422743498214</v>
      </c>
      <c r="H47" s="78">
        <f t="shared" si="1"/>
        <v>84445.65</v>
      </c>
      <c r="I47" s="115">
        <f t="shared" si="2"/>
        <v>-5760.350000000006</v>
      </c>
    </row>
    <row r="48" spans="1:9" s="5" customFormat="1" ht="60" customHeight="1">
      <c r="A48" s="75">
        <v>91108</v>
      </c>
      <c r="B48" s="81" t="s">
        <v>111</v>
      </c>
      <c r="C48" s="78"/>
      <c r="D48" s="78">
        <v>121470</v>
      </c>
      <c r="E48" s="79">
        <v>121470</v>
      </c>
      <c r="F48" s="114" t="str">
        <f t="shared" si="4"/>
        <v> </v>
      </c>
      <c r="G48" s="114">
        <f t="shared" si="5"/>
        <v>100</v>
      </c>
      <c r="H48" s="78">
        <f t="shared" si="1"/>
        <v>121470</v>
      </c>
      <c r="I48" s="115">
        <f t="shared" si="2"/>
        <v>0</v>
      </c>
    </row>
    <row r="49" spans="1:9" s="5" customFormat="1" ht="29.25" customHeight="1">
      <c r="A49" s="75">
        <v>91204</v>
      </c>
      <c r="B49" s="82" t="s">
        <v>112</v>
      </c>
      <c r="C49" s="78">
        <v>921500</v>
      </c>
      <c r="D49" s="78">
        <v>1400910</v>
      </c>
      <c r="E49" s="79">
        <v>1383760.09</v>
      </c>
      <c r="F49" s="114">
        <f t="shared" si="4"/>
        <v>152.0249593054802</v>
      </c>
      <c r="G49" s="114">
        <f t="shared" si="5"/>
        <v>98.77580215716928</v>
      </c>
      <c r="H49" s="78">
        <f t="shared" si="1"/>
        <v>462260.0900000001</v>
      </c>
      <c r="I49" s="115">
        <f t="shared" si="2"/>
        <v>-17149.909999999916</v>
      </c>
    </row>
    <row r="50" spans="1:9" s="5" customFormat="1" ht="63" customHeight="1">
      <c r="A50" s="75">
        <v>91205</v>
      </c>
      <c r="B50" s="88" t="s">
        <v>113</v>
      </c>
      <c r="C50" s="78">
        <v>87900</v>
      </c>
      <c r="D50" s="78">
        <v>62752</v>
      </c>
      <c r="E50" s="79">
        <v>62750.93</v>
      </c>
      <c r="F50" s="114">
        <f t="shared" si="4"/>
        <v>71.39021615472127</v>
      </c>
      <c r="G50" s="114">
        <f t="shared" si="5"/>
        <v>99.99829487506375</v>
      </c>
      <c r="H50" s="78">
        <f t="shared" si="1"/>
        <v>-25149.07</v>
      </c>
      <c r="I50" s="115">
        <f t="shared" si="2"/>
        <v>-1.069999999999709</v>
      </c>
    </row>
    <row r="51" spans="1:9" s="5" customFormat="1" ht="27" customHeight="1">
      <c r="A51" s="75">
        <v>91209</v>
      </c>
      <c r="B51" s="81" t="s">
        <v>114</v>
      </c>
      <c r="C51" s="78">
        <v>12000</v>
      </c>
      <c r="D51" s="78">
        <v>42418</v>
      </c>
      <c r="E51" s="79">
        <v>42417.15</v>
      </c>
      <c r="F51" s="114">
        <f t="shared" si="4"/>
        <v>353.48333333333335</v>
      </c>
      <c r="G51" s="114">
        <f t="shared" si="5"/>
        <v>99.99799613371682</v>
      </c>
      <c r="H51" s="78">
        <f t="shared" si="1"/>
        <v>30417.15</v>
      </c>
      <c r="I51" s="115">
        <f t="shared" si="2"/>
        <v>-0.8499999999985448</v>
      </c>
    </row>
    <row r="52" spans="1:9" s="5" customFormat="1" ht="30" customHeight="1">
      <c r="A52" s="75">
        <v>91300</v>
      </c>
      <c r="B52" s="81" t="s">
        <v>115</v>
      </c>
      <c r="C52" s="78">
        <v>2815600</v>
      </c>
      <c r="D52" s="78">
        <v>2747740</v>
      </c>
      <c r="E52" s="79">
        <v>2747739.82</v>
      </c>
      <c r="F52" s="114">
        <f t="shared" si="4"/>
        <v>97.58985651370934</v>
      </c>
      <c r="G52" s="114">
        <f t="shared" si="5"/>
        <v>99.99999344916185</v>
      </c>
      <c r="H52" s="78">
        <f t="shared" si="1"/>
        <v>-67860.18000000017</v>
      </c>
      <c r="I52" s="115">
        <f t="shared" si="2"/>
        <v>-0.18000000016763806</v>
      </c>
    </row>
    <row r="53" spans="1:9" s="5" customFormat="1" ht="15.75" customHeight="1">
      <c r="A53" s="100" t="s">
        <v>19</v>
      </c>
      <c r="B53" s="101" t="s">
        <v>20</v>
      </c>
      <c r="C53" s="76">
        <f>C54+C55+C56+C57</f>
        <v>2070879</v>
      </c>
      <c r="D53" s="39">
        <f>D54+D55+D56+D57</f>
        <v>1783519</v>
      </c>
      <c r="E53" s="76">
        <f>E54+E55+E56+E57</f>
        <v>1758609.85</v>
      </c>
      <c r="F53" s="114">
        <f t="shared" si="4"/>
        <v>86.12376676763829</v>
      </c>
      <c r="G53" s="93">
        <f t="shared" si="5"/>
        <v>98.60337063972966</v>
      </c>
      <c r="H53" s="94">
        <f t="shared" si="1"/>
        <v>-312269.1499999999</v>
      </c>
      <c r="I53" s="95">
        <f t="shared" si="2"/>
        <v>-24909.149999999907</v>
      </c>
    </row>
    <row r="54" spans="1:9" s="5" customFormat="1" ht="15" customHeight="1">
      <c r="A54" s="149" t="s">
        <v>78</v>
      </c>
      <c r="B54" s="83" t="s">
        <v>116</v>
      </c>
      <c r="C54" s="89">
        <v>551974</v>
      </c>
      <c r="D54" s="89">
        <v>504873</v>
      </c>
      <c r="E54" s="90">
        <v>490580.96</v>
      </c>
      <c r="F54" s="114">
        <f t="shared" si="4"/>
        <v>91.46680821922772</v>
      </c>
      <c r="G54" s="111">
        <f t="shared" si="5"/>
        <v>97.16918116041064</v>
      </c>
      <c r="H54" s="112">
        <f t="shared" si="1"/>
        <v>-61393.03999999998</v>
      </c>
      <c r="I54" s="113">
        <f t="shared" si="2"/>
        <v>-14292.039999999979</v>
      </c>
    </row>
    <row r="55" spans="1:9" s="5" customFormat="1" ht="30" customHeight="1">
      <c r="A55" s="149" t="s">
        <v>79</v>
      </c>
      <c r="B55" s="81" t="s">
        <v>117</v>
      </c>
      <c r="C55" s="89">
        <v>670955</v>
      </c>
      <c r="D55" s="89">
        <v>535831</v>
      </c>
      <c r="E55" s="90">
        <v>533544.56</v>
      </c>
      <c r="F55" s="114">
        <f t="shared" si="4"/>
        <v>79.86094447466671</v>
      </c>
      <c r="G55" s="111">
        <f t="shared" si="5"/>
        <v>99.57329083237066</v>
      </c>
      <c r="H55" s="112">
        <f t="shared" si="1"/>
        <v>-137410.43999999994</v>
      </c>
      <c r="I55" s="113">
        <f t="shared" si="2"/>
        <v>-2286.439999999944</v>
      </c>
    </row>
    <row r="56" spans="1:9" s="5" customFormat="1" ht="18.75" customHeight="1">
      <c r="A56" s="149" t="s">
        <v>80</v>
      </c>
      <c r="B56" s="83" t="s">
        <v>118</v>
      </c>
      <c r="C56" s="89">
        <v>645364</v>
      </c>
      <c r="D56" s="89">
        <v>545984</v>
      </c>
      <c r="E56" s="90">
        <v>540196.53</v>
      </c>
      <c r="F56" s="114">
        <f t="shared" si="4"/>
        <v>84.60093838515938</v>
      </c>
      <c r="G56" s="111">
        <f t="shared" si="5"/>
        <v>98.93999274704021</v>
      </c>
      <c r="H56" s="112">
        <f t="shared" si="1"/>
        <v>-105167.46999999997</v>
      </c>
      <c r="I56" s="113">
        <f t="shared" si="2"/>
        <v>-5787.469999999972</v>
      </c>
    </row>
    <row r="57" spans="1:9" s="5" customFormat="1" ht="18.75" customHeight="1">
      <c r="A57" s="149" t="s">
        <v>81</v>
      </c>
      <c r="B57" s="83" t="s">
        <v>119</v>
      </c>
      <c r="C57" s="89">
        <v>202586</v>
      </c>
      <c r="D57" s="89">
        <v>196831</v>
      </c>
      <c r="E57" s="90">
        <v>194287.8</v>
      </c>
      <c r="F57" s="114">
        <f t="shared" si="4"/>
        <v>97.15923114134245</v>
      </c>
      <c r="G57" s="111">
        <f t="shared" si="5"/>
        <v>98.70792710497838</v>
      </c>
      <c r="H57" s="112">
        <f t="shared" si="1"/>
        <v>-8298.200000000012</v>
      </c>
      <c r="I57" s="113">
        <f t="shared" si="2"/>
        <v>-2543.2000000000116</v>
      </c>
    </row>
    <row r="58" spans="1:9" s="5" customFormat="1" ht="18" customHeight="1">
      <c r="A58" s="102" t="s">
        <v>21</v>
      </c>
      <c r="B58" s="101" t="s">
        <v>22</v>
      </c>
      <c r="C58" s="77">
        <f>C59</f>
        <v>36518</v>
      </c>
      <c r="D58" s="77">
        <f>D59</f>
        <v>69018</v>
      </c>
      <c r="E58" s="77">
        <f>E59</f>
        <v>65500</v>
      </c>
      <c r="F58" s="114">
        <f t="shared" si="4"/>
        <v>188.9972068568925</v>
      </c>
      <c r="G58" s="111">
        <f aca="true" t="shared" si="6" ref="G58:G77">IF(D58&lt;&gt;0,(E58/D58)*100," ")</f>
        <v>94.90277898519227</v>
      </c>
      <c r="H58" s="112">
        <f t="shared" si="1"/>
        <v>28982</v>
      </c>
      <c r="I58" s="113">
        <f t="shared" si="2"/>
        <v>-3518</v>
      </c>
    </row>
    <row r="59" spans="1:9" s="5" customFormat="1" ht="18" customHeight="1">
      <c r="A59" s="180">
        <v>120201</v>
      </c>
      <c r="B59" s="188" t="s">
        <v>171</v>
      </c>
      <c r="C59" s="78">
        <v>36518</v>
      </c>
      <c r="D59" s="78">
        <v>69018</v>
      </c>
      <c r="E59" s="78">
        <v>65500</v>
      </c>
      <c r="F59" s="114">
        <f t="shared" si="4"/>
        <v>188.9972068568925</v>
      </c>
      <c r="G59" s="111">
        <f t="shared" si="6"/>
        <v>94.90277898519227</v>
      </c>
      <c r="H59" s="112">
        <f t="shared" si="1"/>
        <v>28982</v>
      </c>
      <c r="I59" s="113">
        <f t="shared" si="2"/>
        <v>-3518</v>
      </c>
    </row>
    <row r="60" spans="1:9" s="5" customFormat="1" ht="17.25" customHeight="1">
      <c r="A60" s="100" t="s">
        <v>23</v>
      </c>
      <c r="B60" s="101" t="s">
        <v>24</v>
      </c>
      <c r="C60" s="39">
        <f>C62+C63+C64+C65</f>
        <v>357000</v>
      </c>
      <c r="D60" s="39">
        <f>D62+D63+D64+D65</f>
        <v>636357</v>
      </c>
      <c r="E60" s="39">
        <f>E62+E63+E64+E65</f>
        <v>626725.32</v>
      </c>
      <c r="F60" s="93">
        <f aca="true" t="shared" si="7" ref="F60:F73">IF(C60&lt;&gt;0,(E60/C60)*100," ")</f>
        <v>175.55331092436975</v>
      </c>
      <c r="G60" s="93">
        <f t="shared" si="6"/>
        <v>98.48643450138836</v>
      </c>
      <c r="H60" s="94">
        <f t="shared" si="1"/>
        <v>269725.31999999995</v>
      </c>
      <c r="I60" s="95">
        <f t="shared" si="2"/>
        <v>-9631.680000000051</v>
      </c>
    </row>
    <row r="61" spans="1:9" s="5" customFormat="1" ht="15" hidden="1">
      <c r="A61" s="56">
        <v>150100</v>
      </c>
      <c r="B61" s="57" t="s">
        <v>25</v>
      </c>
      <c r="C61" s="37"/>
      <c r="D61" s="37"/>
      <c r="E61" s="39"/>
      <c r="F61" s="93" t="str">
        <f t="shared" si="7"/>
        <v> </v>
      </c>
      <c r="G61" s="93" t="str">
        <f t="shared" si="6"/>
        <v> </v>
      </c>
      <c r="H61" s="94">
        <f t="shared" si="1"/>
        <v>0</v>
      </c>
      <c r="I61" s="95">
        <f t="shared" si="2"/>
        <v>0</v>
      </c>
    </row>
    <row r="62" spans="1:9" s="5" customFormat="1" ht="15.75">
      <c r="A62" s="150">
        <v>130102</v>
      </c>
      <c r="B62" s="83" t="s">
        <v>120</v>
      </c>
      <c r="C62" s="89">
        <v>10000</v>
      </c>
      <c r="D62" s="89">
        <v>13015</v>
      </c>
      <c r="E62" s="90">
        <v>12987</v>
      </c>
      <c r="F62" s="111">
        <f t="shared" si="7"/>
        <v>129.87</v>
      </c>
      <c r="G62" s="111">
        <f t="shared" si="6"/>
        <v>99.78486361890127</v>
      </c>
      <c r="H62" s="112">
        <f t="shared" si="1"/>
        <v>2987</v>
      </c>
      <c r="I62" s="113">
        <f t="shared" si="2"/>
        <v>-28</v>
      </c>
    </row>
    <row r="63" spans="1:9" s="5" customFormat="1" ht="31.5">
      <c r="A63" s="150">
        <v>130107</v>
      </c>
      <c r="B63" s="81" t="s">
        <v>121</v>
      </c>
      <c r="C63" s="89">
        <v>232870</v>
      </c>
      <c r="D63" s="89">
        <v>384569</v>
      </c>
      <c r="E63" s="90">
        <v>374967.17</v>
      </c>
      <c r="F63" s="111">
        <f t="shared" si="7"/>
        <v>161.0199553398892</v>
      </c>
      <c r="G63" s="111">
        <f t="shared" si="6"/>
        <v>97.50322308870449</v>
      </c>
      <c r="H63" s="112">
        <f t="shared" si="1"/>
        <v>142097.16999999998</v>
      </c>
      <c r="I63" s="113">
        <f t="shared" si="2"/>
        <v>-9601.830000000016</v>
      </c>
    </row>
    <row r="64" spans="1:9" s="5" customFormat="1" ht="15.75">
      <c r="A64" s="150">
        <v>130113</v>
      </c>
      <c r="B64" s="83" t="s">
        <v>122</v>
      </c>
      <c r="C64" s="89">
        <v>94130</v>
      </c>
      <c r="D64" s="89">
        <v>160668</v>
      </c>
      <c r="E64" s="90">
        <v>160666.93</v>
      </c>
      <c r="F64" s="111">
        <f t="shared" si="7"/>
        <v>170.686210559864</v>
      </c>
      <c r="G64" s="111">
        <f t="shared" si="6"/>
        <v>99.99933403042299</v>
      </c>
      <c r="H64" s="112">
        <f t="shared" si="1"/>
        <v>66536.93</v>
      </c>
      <c r="I64" s="113">
        <f t="shared" si="2"/>
        <v>-1.070000000006985</v>
      </c>
    </row>
    <row r="65" spans="1:9" s="5" customFormat="1" ht="15.75">
      <c r="A65" s="150">
        <v>130115</v>
      </c>
      <c r="B65" s="81" t="s">
        <v>172</v>
      </c>
      <c r="C65" s="89">
        <v>20000</v>
      </c>
      <c r="D65" s="89">
        <v>78105</v>
      </c>
      <c r="E65" s="90">
        <v>78104.22</v>
      </c>
      <c r="F65" s="111">
        <f t="shared" si="7"/>
        <v>390.5211</v>
      </c>
      <c r="G65" s="111">
        <f t="shared" si="6"/>
        <v>99.99900134434415</v>
      </c>
      <c r="H65" s="112">
        <f t="shared" si="1"/>
        <v>58104.22</v>
      </c>
      <c r="I65" s="113">
        <f t="shared" si="2"/>
        <v>-0.7799999999988358</v>
      </c>
    </row>
    <row r="66" spans="1:9" s="5" customFormat="1" ht="31.5">
      <c r="A66" s="159">
        <v>170000</v>
      </c>
      <c r="B66" s="160" t="s">
        <v>50</v>
      </c>
      <c r="C66" s="161">
        <f>C67+C68</f>
        <v>176912</v>
      </c>
      <c r="D66" s="161">
        <f>D67+D68</f>
        <v>193360</v>
      </c>
      <c r="E66" s="161">
        <f>E67+E68</f>
        <v>177445</v>
      </c>
      <c r="F66" s="162">
        <f t="shared" si="7"/>
        <v>100.30127973229628</v>
      </c>
      <c r="G66" s="162">
        <f t="shared" si="6"/>
        <v>91.769238725693</v>
      </c>
      <c r="H66" s="163">
        <f t="shared" si="1"/>
        <v>533</v>
      </c>
      <c r="I66" s="164">
        <f t="shared" si="2"/>
        <v>-15915</v>
      </c>
    </row>
    <row r="67" spans="1:9" s="5" customFormat="1" ht="31.5">
      <c r="A67" s="181">
        <v>170102</v>
      </c>
      <c r="B67" s="189" t="s">
        <v>173</v>
      </c>
      <c r="C67" s="166">
        <v>176912</v>
      </c>
      <c r="D67" s="166">
        <v>176912</v>
      </c>
      <c r="E67" s="166">
        <v>162168</v>
      </c>
      <c r="F67" s="162">
        <f t="shared" si="7"/>
        <v>91.66591299629194</v>
      </c>
      <c r="G67" s="162">
        <f t="shared" si="6"/>
        <v>91.66591299629194</v>
      </c>
      <c r="H67" s="163">
        <f t="shared" si="1"/>
        <v>-14744</v>
      </c>
      <c r="I67" s="164">
        <f t="shared" si="2"/>
        <v>-14744</v>
      </c>
    </row>
    <row r="68" spans="1:9" s="5" customFormat="1" ht="31.5">
      <c r="A68" s="181">
        <v>170302</v>
      </c>
      <c r="B68" s="189" t="s">
        <v>174</v>
      </c>
      <c r="C68" s="166"/>
      <c r="D68" s="166">
        <v>16448</v>
      </c>
      <c r="E68" s="166">
        <v>15277</v>
      </c>
      <c r="F68" s="162" t="str">
        <f t="shared" si="7"/>
        <v> </v>
      </c>
      <c r="G68" s="162">
        <f t="shared" si="6"/>
        <v>92.880593385214</v>
      </c>
      <c r="H68" s="163">
        <f t="shared" si="1"/>
        <v>15277</v>
      </c>
      <c r="I68" s="164">
        <f>E68-D68</f>
        <v>-1171</v>
      </c>
    </row>
    <row r="69" spans="1:9" s="5" customFormat="1" ht="15.75">
      <c r="A69" s="159">
        <v>180000</v>
      </c>
      <c r="B69" s="190" t="s">
        <v>175</v>
      </c>
      <c r="C69" s="161">
        <f>C70</f>
        <v>0</v>
      </c>
      <c r="D69" s="161">
        <f>D70</f>
        <v>9500</v>
      </c>
      <c r="E69" s="161">
        <f>E70</f>
        <v>3500</v>
      </c>
      <c r="F69" s="162" t="str">
        <f t="shared" si="7"/>
        <v> </v>
      </c>
      <c r="G69" s="162">
        <f t="shared" si="6"/>
        <v>36.84210526315789</v>
      </c>
      <c r="H69" s="163">
        <f t="shared" si="1"/>
        <v>3500</v>
      </c>
      <c r="I69" s="164">
        <f>E69-D69</f>
        <v>-6000</v>
      </c>
    </row>
    <row r="70" spans="1:9" s="5" customFormat="1" ht="20.25" customHeight="1">
      <c r="A70" s="181">
        <v>180109</v>
      </c>
      <c r="B70" s="66" t="s">
        <v>176</v>
      </c>
      <c r="C70" s="161"/>
      <c r="D70" s="166">
        <v>9500</v>
      </c>
      <c r="E70" s="166">
        <v>3500</v>
      </c>
      <c r="F70" s="162" t="str">
        <f t="shared" si="7"/>
        <v> </v>
      </c>
      <c r="G70" s="162">
        <f t="shared" si="6"/>
        <v>36.84210526315789</v>
      </c>
      <c r="H70" s="163">
        <f t="shared" si="1"/>
        <v>3500</v>
      </c>
      <c r="I70" s="164">
        <f>E70-D70</f>
        <v>-6000</v>
      </c>
    </row>
    <row r="71" spans="1:9" s="5" customFormat="1" ht="18" customHeight="1">
      <c r="A71" s="159">
        <v>250102</v>
      </c>
      <c r="B71" s="154" t="s">
        <v>26</v>
      </c>
      <c r="C71" s="161">
        <v>15000</v>
      </c>
      <c r="D71" s="161"/>
      <c r="E71" s="161"/>
      <c r="F71" s="162">
        <f t="shared" si="7"/>
        <v>0</v>
      </c>
      <c r="G71" s="162" t="str">
        <f t="shared" si="6"/>
        <v> </v>
      </c>
      <c r="H71" s="163">
        <f t="shared" si="1"/>
        <v>-15000</v>
      </c>
      <c r="I71" s="164">
        <f t="shared" si="2"/>
        <v>0</v>
      </c>
    </row>
    <row r="72" spans="1:9" ht="15.75" hidden="1">
      <c r="A72" s="165">
        <v>250500</v>
      </c>
      <c r="B72" s="154" t="s">
        <v>27</v>
      </c>
      <c r="C72" s="166"/>
      <c r="D72" s="166"/>
      <c r="E72" s="166"/>
      <c r="F72" s="162" t="str">
        <f t="shared" si="7"/>
        <v> </v>
      </c>
      <c r="G72" s="162" t="str">
        <f t="shared" si="6"/>
        <v> </v>
      </c>
      <c r="H72" s="163">
        <f t="shared" si="1"/>
        <v>0</v>
      </c>
      <c r="I72" s="164">
        <f t="shared" si="2"/>
        <v>0</v>
      </c>
    </row>
    <row r="73" spans="1:9" ht="42" customHeight="1">
      <c r="A73" s="165">
        <v>210105</v>
      </c>
      <c r="B73" s="154" t="s">
        <v>142</v>
      </c>
      <c r="C73" s="166"/>
      <c r="D73" s="161">
        <v>67013</v>
      </c>
      <c r="E73" s="167">
        <v>16749.3</v>
      </c>
      <c r="F73" s="162" t="str">
        <f t="shared" si="7"/>
        <v> </v>
      </c>
      <c r="G73" s="162">
        <f t="shared" si="6"/>
        <v>24.994105621297358</v>
      </c>
      <c r="H73" s="163">
        <f t="shared" si="1"/>
        <v>16749.3</v>
      </c>
      <c r="I73" s="164">
        <f t="shared" si="2"/>
        <v>-50263.7</v>
      </c>
    </row>
    <row r="74" spans="1:9" ht="18" customHeight="1">
      <c r="A74" s="168">
        <v>250311</v>
      </c>
      <c r="B74" s="169" t="s">
        <v>51</v>
      </c>
      <c r="C74" s="161">
        <v>4279011</v>
      </c>
      <c r="D74" s="161">
        <v>4279011</v>
      </c>
      <c r="E74" s="161">
        <v>4278976.44</v>
      </c>
      <c r="F74" s="162">
        <f>IF(C74&lt;&gt;0,(E74/C74)*100," ")</f>
        <v>99.9991923367339</v>
      </c>
      <c r="G74" s="162">
        <f t="shared" si="6"/>
        <v>99.9991923367339</v>
      </c>
      <c r="H74" s="163">
        <f t="shared" si="1"/>
        <v>-34.55999999959022</v>
      </c>
      <c r="I74" s="164">
        <f t="shared" si="2"/>
        <v>-34.55999999959022</v>
      </c>
    </row>
    <row r="75" spans="1:9" ht="34.5" customHeight="1">
      <c r="A75" s="168"/>
      <c r="B75" s="169" t="s">
        <v>143</v>
      </c>
      <c r="C75" s="161">
        <v>43500</v>
      </c>
      <c r="D75" s="161"/>
      <c r="E75" s="161"/>
      <c r="F75" s="162">
        <f aca="true" t="shared" si="8" ref="F75:F80">IF(C75&lt;&gt;0,(E75/C75)*100," ")</f>
        <v>0</v>
      </c>
      <c r="G75" s="162" t="str">
        <f t="shared" si="6"/>
        <v> </v>
      </c>
      <c r="H75" s="163">
        <f t="shared" si="1"/>
        <v>-43500</v>
      </c>
      <c r="I75" s="164">
        <f t="shared" si="2"/>
        <v>0</v>
      </c>
    </row>
    <row r="76" spans="1:9" ht="27" customHeight="1">
      <c r="A76" s="168"/>
      <c r="B76" s="169" t="s">
        <v>144</v>
      </c>
      <c r="C76" s="161">
        <v>50380</v>
      </c>
      <c r="D76" s="161"/>
      <c r="E76" s="161"/>
      <c r="F76" s="162">
        <f t="shared" si="8"/>
        <v>0</v>
      </c>
      <c r="G76" s="162" t="str">
        <f t="shared" si="6"/>
        <v> </v>
      </c>
      <c r="H76" s="163">
        <f t="shared" si="1"/>
        <v>-50380</v>
      </c>
      <c r="I76" s="164">
        <f t="shared" si="2"/>
        <v>0</v>
      </c>
    </row>
    <row r="77" spans="1:9" ht="27" customHeight="1">
      <c r="A77" s="168">
        <v>250380</v>
      </c>
      <c r="B77" s="169" t="s">
        <v>69</v>
      </c>
      <c r="C77" s="161"/>
      <c r="D77" s="161">
        <v>192280</v>
      </c>
      <c r="E77" s="161">
        <v>180980</v>
      </c>
      <c r="F77" s="162" t="str">
        <f t="shared" si="8"/>
        <v> </v>
      </c>
      <c r="G77" s="162">
        <f t="shared" si="6"/>
        <v>94.12315373413772</v>
      </c>
      <c r="H77" s="163">
        <f t="shared" si="1"/>
        <v>180980</v>
      </c>
      <c r="I77" s="164">
        <f t="shared" si="2"/>
        <v>-11300</v>
      </c>
    </row>
    <row r="78" spans="1:9" s="6" customFormat="1" ht="16.5" customHeight="1" thickBot="1">
      <c r="A78" s="159"/>
      <c r="B78" s="170" t="s">
        <v>32</v>
      </c>
      <c r="C78" s="155">
        <f>C4+C6+C15+C19+C53+C58+C60+C66+C71+C73+C74+C75+C76</f>
        <v>73942698</v>
      </c>
      <c r="D78" s="155">
        <f>D4+D6+D15+D19+D53+D58+D60+D66+D71+D73+D74+D75+D76+D77+D69</f>
        <v>81699181</v>
      </c>
      <c r="E78" s="185">
        <f>E4+E6+E15+E19+E53+E58+E60+E66+E69+E71+E73+E74+E77</f>
        <v>80672371.01999998</v>
      </c>
      <c r="F78" s="162">
        <f t="shared" si="8"/>
        <v>109.1012002564472</v>
      </c>
      <c r="G78" s="162">
        <f>IF(D78&lt;&gt;0,(E78/D78)*100," ")</f>
        <v>98.7431820399766</v>
      </c>
      <c r="H78" s="163">
        <f t="shared" si="1"/>
        <v>6729673.019999981</v>
      </c>
      <c r="I78" s="164">
        <f t="shared" si="2"/>
        <v>-1026809.9800000191</v>
      </c>
    </row>
    <row r="79" spans="1:9" s="6" customFormat="1" ht="16.5" customHeight="1" thickBot="1">
      <c r="A79" s="159">
        <v>208400</v>
      </c>
      <c r="B79" s="170" t="s">
        <v>123</v>
      </c>
      <c r="C79" s="155"/>
      <c r="D79" s="156">
        <v>-71001</v>
      </c>
      <c r="E79" s="158">
        <v>-71001</v>
      </c>
      <c r="F79" s="162" t="str">
        <f t="shared" si="8"/>
        <v> </v>
      </c>
      <c r="G79" s="162">
        <f>IF(D79&lt;&gt;0,(E79/D79)*100," ")</f>
        <v>100</v>
      </c>
      <c r="H79" s="163">
        <f t="shared" si="1"/>
        <v>-71001</v>
      </c>
      <c r="I79" s="164">
        <f t="shared" si="2"/>
        <v>0</v>
      </c>
    </row>
    <row r="80" spans="1:9" s="6" customFormat="1" ht="15.75" customHeight="1" thickBot="1">
      <c r="A80" s="171"/>
      <c r="B80" s="172" t="s">
        <v>52</v>
      </c>
      <c r="C80" s="157">
        <f>'Паспорт-Доходи '!C48-'Паспорт-Видатки '!C78+C79</f>
        <v>0</v>
      </c>
      <c r="D80" s="156">
        <f>'Паспорт-Доходи '!D48-'Паспорт-Видатки '!D78+D79</f>
        <v>207068</v>
      </c>
      <c r="E80" s="157">
        <f>'Паспорт-Доходи '!E48-'Паспорт-Видатки '!E78+E79</f>
        <v>379619.5900000185</v>
      </c>
      <c r="F80" s="162" t="str">
        <f t="shared" si="8"/>
        <v> </v>
      </c>
      <c r="G80" s="162">
        <f>IF(D80&lt;&gt;0,(E80/D80)*100," ")</f>
        <v>183.33088164275432</v>
      </c>
      <c r="H80" s="163">
        <f t="shared" si="1"/>
        <v>379619.5900000185</v>
      </c>
      <c r="I80" s="164">
        <f t="shared" si="2"/>
        <v>172551.59000001848</v>
      </c>
    </row>
    <row r="81" spans="1:9" s="7" customFormat="1" ht="19.5" customHeight="1" thickBot="1">
      <c r="A81" s="44" t="s">
        <v>46</v>
      </c>
      <c r="B81" s="44"/>
      <c r="C81" s="54"/>
      <c r="D81" s="54"/>
      <c r="E81" s="54"/>
      <c r="F81" s="93" t="str">
        <f aca="true" t="shared" si="9" ref="F81:F104">IF(C81&lt;&gt;0,(E81/C81)*100," ")</f>
        <v> </v>
      </c>
      <c r="G81" s="93" t="str">
        <f aca="true" t="shared" si="10" ref="G81:G104">IF(D81&lt;&gt;0,(E81/D81)*100," ")</f>
        <v> </v>
      </c>
      <c r="H81" s="94">
        <f t="shared" si="1"/>
        <v>0</v>
      </c>
      <c r="I81" s="95">
        <f t="shared" si="2"/>
        <v>0</v>
      </c>
    </row>
    <row r="82" spans="1:9" ht="16.5" customHeight="1">
      <c r="A82" s="103" t="s">
        <v>134</v>
      </c>
      <c r="B82" s="87" t="s">
        <v>36</v>
      </c>
      <c r="C82" s="41">
        <v>10563</v>
      </c>
      <c r="D82" s="41">
        <v>19123</v>
      </c>
      <c r="E82" s="67">
        <v>1427.5</v>
      </c>
      <c r="F82" s="93">
        <f t="shared" si="9"/>
        <v>13.51415317618101</v>
      </c>
      <c r="G82" s="93">
        <f t="shared" si="10"/>
        <v>7.4648329237044395</v>
      </c>
      <c r="H82" s="94">
        <f t="shared" si="1"/>
        <v>-9135.5</v>
      </c>
      <c r="I82" s="95">
        <f t="shared" si="2"/>
        <v>-17695.5</v>
      </c>
    </row>
    <row r="83" spans="1:9" ht="20.25" customHeight="1">
      <c r="A83" s="103" t="s">
        <v>13</v>
      </c>
      <c r="B83" s="104" t="s">
        <v>14</v>
      </c>
      <c r="C83" s="41">
        <f>C84</f>
        <v>3000</v>
      </c>
      <c r="D83" s="41">
        <f>D84</f>
        <v>718971</v>
      </c>
      <c r="E83" s="41">
        <f>E84</f>
        <v>697293.56</v>
      </c>
      <c r="F83" s="93">
        <f t="shared" si="9"/>
        <v>23243.11866666667</v>
      </c>
      <c r="G83" s="93">
        <f t="shared" si="10"/>
        <v>96.98493541464121</v>
      </c>
      <c r="H83" s="94">
        <f t="shared" si="1"/>
        <v>694293.56</v>
      </c>
      <c r="I83" s="95">
        <f t="shared" si="2"/>
        <v>-21677.439999999944</v>
      </c>
    </row>
    <row r="84" spans="1:9" ht="24.75" customHeight="1">
      <c r="A84" s="151" t="s">
        <v>125</v>
      </c>
      <c r="B84" s="85" t="s">
        <v>82</v>
      </c>
      <c r="C84" s="86">
        <v>3000</v>
      </c>
      <c r="D84" s="86">
        <v>718971</v>
      </c>
      <c r="E84" s="186">
        <v>697293.56</v>
      </c>
      <c r="F84" s="93">
        <f t="shared" si="9"/>
        <v>23243.11866666667</v>
      </c>
      <c r="G84" s="93">
        <f t="shared" si="10"/>
        <v>96.98493541464121</v>
      </c>
      <c r="H84" s="78">
        <f t="shared" si="1"/>
        <v>694293.56</v>
      </c>
      <c r="I84" s="115">
        <f t="shared" si="2"/>
        <v>-21677.439999999944</v>
      </c>
    </row>
    <row r="85" spans="1:9" ht="20.25" customHeight="1">
      <c r="A85" s="103" t="s">
        <v>15</v>
      </c>
      <c r="B85" s="87" t="s">
        <v>16</v>
      </c>
      <c r="C85" s="41">
        <f>C86+C87</f>
        <v>0</v>
      </c>
      <c r="D85" s="41">
        <f>D86+D87</f>
        <v>67933</v>
      </c>
      <c r="E85" s="41">
        <f>E86+E87</f>
        <v>29837</v>
      </c>
      <c r="F85" s="93" t="str">
        <f t="shared" si="9"/>
        <v> </v>
      </c>
      <c r="G85" s="93">
        <f t="shared" si="10"/>
        <v>43.921216492720774</v>
      </c>
      <c r="H85" s="94">
        <f t="shared" si="1"/>
        <v>29837</v>
      </c>
      <c r="I85" s="95">
        <f t="shared" si="2"/>
        <v>-38096</v>
      </c>
    </row>
    <row r="86" spans="1:9" ht="20.25" customHeight="1">
      <c r="A86" s="182" t="s">
        <v>156</v>
      </c>
      <c r="B86" s="184" t="s">
        <v>161</v>
      </c>
      <c r="C86" s="105"/>
      <c r="D86" s="105">
        <v>26033</v>
      </c>
      <c r="E86" s="41">
        <v>3437</v>
      </c>
      <c r="F86" s="93" t="str">
        <f t="shared" si="9"/>
        <v> </v>
      </c>
      <c r="G86" s="93">
        <f t="shared" si="10"/>
        <v>13.202473783275073</v>
      </c>
      <c r="H86" s="94">
        <f t="shared" si="1"/>
        <v>3437</v>
      </c>
      <c r="I86" s="95">
        <f t="shared" si="2"/>
        <v>-22596</v>
      </c>
    </row>
    <row r="87" spans="1:9" ht="20.25" customHeight="1">
      <c r="A87" s="182" t="s">
        <v>157</v>
      </c>
      <c r="B87" s="184" t="s">
        <v>169</v>
      </c>
      <c r="C87" s="105"/>
      <c r="D87" s="105">
        <v>41900</v>
      </c>
      <c r="E87" s="41">
        <v>26400</v>
      </c>
      <c r="F87" s="93" t="str">
        <f t="shared" si="9"/>
        <v> </v>
      </c>
      <c r="G87" s="93">
        <f t="shared" si="10"/>
        <v>63.0071599045346</v>
      </c>
      <c r="H87" s="94">
        <f t="shared" si="1"/>
        <v>26400</v>
      </c>
      <c r="I87" s="95">
        <f t="shared" si="2"/>
        <v>-15500</v>
      </c>
    </row>
    <row r="88" spans="1:9" ht="17.25" customHeight="1">
      <c r="A88" s="103" t="s">
        <v>17</v>
      </c>
      <c r="B88" s="104" t="s">
        <v>126</v>
      </c>
      <c r="C88" s="41">
        <f>C89+C90</f>
        <v>30000</v>
      </c>
      <c r="D88" s="41">
        <f>D89+D90</f>
        <v>377159</v>
      </c>
      <c r="E88" s="41">
        <f>E89+E90</f>
        <v>327614.35</v>
      </c>
      <c r="F88" s="93">
        <f t="shared" si="9"/>
        <v>1092.047833333333</v>
      </c>
      <c r="G88" s="93">
        <f t="shared" si="10"/>
        <v>86.86372325729997</v>
      </c>
      <c r="H88" s="94">
        <f t="shared" si="1"/>
        <v>297614.35</v>
      </c>
      <c r="I88" s="95">
        <f t="shared" si="2"/>
        <v>-49544.65000000002</v>
      </c>
    </row>
    <row r="89" spans="1:9" ht="17.25" customHeight="1">
      <c r="A89" s="182" t="s">
        <v>154</v>
      </c>
      <c r="B89" s="191" t="s">
        <v>109</v>
      </c>
      <c r="C89" s="41"/>
      <c r="D89" s="105">
        <v>24400</v>
      </c>
      <c r="E89" s="41">
        <v>24400</v>
      </c>
      <c r="F89" s="93" t="str">
        <f t="shared" si="9"/>
        <v> </v>
      </c>
      <c r="G89" s="93">
        <f t="shared" si="10"/>
        <v>100</v>
      </c>
      <c r="H89" s="94">
        <f t="shared" si="1"/>
        <v>24400</v>
      </c>
      <c r="I89" s="95">
        <f t="shared" si="2"/>
        <v>0</v>
      </c>
    </row>
    <row r="90" spans="1:9" ht="27" customHeight="1">
      <c r="A90" s="182" t="s">
        <v>155</v>
      </c>
      <c r="B90" s="191" t="s">
        <v>112</v>
      </c>
      <c r="C90" s="105">
        <v>30000</v>
      </c>
      <c r="D90" s="105">
        <v>352759</v>
      </c>
      <c r="E90" s="41">
        <v>303214.35</v>
      </c>
      <c r="F90" s="93">
        <f t="shared" si="9"/>
        <v>1010.7144999999999</v>
      </c>
      <c r="G90" s="93">
        <f t="shared" si="10"/>
        <v>85.9550996572731</v>
      </c>
      <c r="H90" s="94">
        <f t="shared" si="1"/>
        <v>273214.35</v>
      </c>
      <c r="I90" s="95">
        <f t="shared" si="2"/>
        <v>-49544.65000000002</v>
      </c>
    </row>
    <row r="91" spans="1:9" ht="17.25" customHeight="1">
      <c r="A91" s="103" t="s">
        <v>19</v>
      </c>
      <c r="B91" s="104" t="s">
        <v>20</v>
      </c>
      <c r="C91" s="41">
        <f>C92+C93+C94</f>
        <v>31000</v>
      </c>
      <c r="D91" s="41">
        <f>D92+D93+D94</f>
        <v>58052</v>
      </c>
      <c r="E91" s="41">
        <f>E92+E93+E94</f>
        <v>49641.3</v>
      </c>
      <c r="F91" s="93">
        <f t="shared" si="9"/>
        <v>160.1332258064516</v>
      </c>
      <c r="G91" s="93">
        <f t="shared" si="10"/>
        <v>85.51178253979191</v>
      </c>
      <c r="H91" s="94">
        <f t="shared" si="1"/>
        <v>18641.300000000003</v>
      </c>
      <c r="I91" s="95">
        <f t="shared" si="2"/>
        <v>-8410.699999999997</v>
      </c>
    </row>
    <row r="92" spans="1:9" ht="17.25" customHeight="1">
      <c r="A92" s="151" t="s">
        <v>78</v>
      </c>
      <c r="B92" s="83" t="s">
        <v>116</v>
      </c>
      <c r="C92" s="86"/>
      <c r="D92" s="86">
        <v>10368</v>
      </c>
      <c r="E92" s="86">
        <v>8368</v>
      </c>
      <c r="F92" s="93" t="str">
        <f t="shared" si="9"/>
        <v> </v>
      </c>
      <c r="G92" s="93">
        <f t="shared" si="10"/>
        <v>80.70987654320987</v>
      </c>
      <c r="H92" s="112">
        <f t="shared" si="1"/>
        <v>8368</v>
      </c>
      <c r="I92" s="113">
        <f t="shared" si="2"/>
        <v>-2000</v>
      </c>
    </row>
    <row r="93" spans="1:9" ht="30.75" customHeight="1">
      <c r="A93" s="151" t="s">
        <v>79</v>
      </c>
      <c r="B93" s="81" t="s">
        <v>117</v>
      </c>
      <c r="C93" s="86">
        <v>6000</v>
      </c>
      <c r="D93" s="116">
        <v>21750</v>
      </c>
      <c r="E93" s="116">
        <v>18317.62</v>
      </c>
      <c r="F93" s="93">
        <f t="shared" si="9"/>
        <v>305.29366666666664</v>
      </c>
      <c r="G93" s="93">
        <f t="shared" si="10"/>
        <v>84.21894252873562</v>
      </c>
      <c r="H93" s="112">
        <f t="shared" si="1"/>
        <v>12317.619999999999</v>
      </c>
      <c r="I93" s="113">
        <f t="shared" si="2"/>
        <v>-3432.380000000001</v>
      </c>
    </row>
    <row r="94" spans="1:9" ht="17.25" customHeight="1">
      <c r="A94" s="151" t="s">
        <v>80</v>
      </c>
      <c r="B94" s="83" t="s">
        <v>118</v>
      </c>
      <c r="C94" s="86">
        <v>25000</v>
      </c>
      <c r="D94" s="116">
        <v>25934</v>
      </c>
      <c r="E94" s="116">
        <v>22955.68</v>
      </c>
      <c r="F94" s="93">
        <f t="shared" si="9"/>
        <v>91.82272</v>
      </c>
      <c r="G94" s="93">
        <f t="shared" si="10"/>
        <v>88.51577080280713</v>
      </c>
      <c r="H94" s="112">
        <f t="shared" si="1"/>
        <v>-2044.3199999999997</v>
      </c>
      <c r="I94" s="113">
        <f t="shared" si="2"/>
        <v>-2978.3199999999997</v>
      </c>
    </row>
    <row r="95" spans="1:9" ht="37.5" customHeight="1">
      <c r="A95" s="103" t="s">
        <v>162</v>
      </c>
      <c r="B95" s="192" t="s">
        <v>178</v>
      </c>
      <c r="C95" s="41"/>
      <c r="D95" s="41">
        <v>144500</v>
      </c>
      <c r="E95" s="67"/>
      <c r="F95" s="93" t="str">
        <f t="shared" si="9"/>
        <v> </v>
      </c>
      <c r="G95" s="93">
        <f t="shared" si="10"/>
        <v>0</v>
      </c>
      <c r="H95" s="112">
        <f t="shared" si="1"/>
        <v>0</v>
      </c>
      <c r="I95" s="113">
        <f t="shared" si="2"/>
        <v>-144500</v>
      </c>
    </row>
    <row r="96" spans="1:9" ht="31.5" customHeight="1">
      <c r="A96" s="103" t="s">
        <v>163</v>
      </c>
      <c r="B96" s="192" t="s">
        <v>179</v>
      </c>
      <c r="C96" s="41"/>
      <c r="D96" s="41">
        <v>414400</v>
      </c>
      <c r="E96" s="67">
        <v>33941</v>
      </c>
      <c r="F96" s="93" t="str">
        <f t="shared" si="9"/>
        <v> </v>
      </c>
      <c r="G96" s="93">
        <f t="shared" si="10"/>
        <v>8.190395752895753</v>
      </c>
      <c r="H96" s="112">
        <f t="shared" si="1"/>
        <v>33941</v>
      </c>
      <c r="I96" s="113">
        <f t="shared" si="2"/>
        <v>-380459</v>
      </c>
    </row>
    <row r="97" spans="1:9" ht="27.75" customHeight="1">
      <c r="A97" s="103" t="s">
        <v>164</v>
      </c>
      <c r="B97" s="192" t="s">
        <v>176</v>
      </c>
      <c r="C97" s="41"/>
      <c r="D97" s="41">
        <v>45905</v>
      </c>
      <c r="E97" s="67">
        <v>45904.59</v>
      </c>
      <c r="F97" s="93" t="str">
        <f t="shared" si="9"/>
        <v> </v>
      </c>
      <c r="G97" s="93">
        <f t="shared" si="10"/>
        <v>99.99910685110554</v>
      </c>
      <c r="H97" s="112">
        <f t="shared" si="1"/>
        <v>45904.59</v>
      </c>
      <c r="I97" s="113">
        <f t="shared" si="2"/>
        <v>-0.41000000000349246</v>
      </c>
    </row>
    <row r="98" spans="1:9" ht="17.25" customHeight="1">
      <c r="A98" s="103" t="s">
        <v>165</v>
      </c>
      <c r="B98" s="101" t="s">
        <v>177</v>
      </c>
      <c r="C98" s="41"/>
      <c r="D98" s="41">
        <v>64155</v>
      </c>
      <c r="E98" s="67"/>
      <c r="F98" s="93" t="str">
        <f t="shared" si="9"/>
        <v> </v>
      </c>
      <c r="G98" s="93">
        <f t="shared" si="10"/>
        <v>0</v>
      </c>
      <c r="H98" s="112">
        <f t="shared" si="1"/>
        <v>0</v>
      </c>
      <c r="I98" s="113">
        <f t="shared" si="2"/>
        <v>-64155</v>
      </c>
    </row>
    <row r="99" spans="1:9" ht="17.25" customHeight="1">
      <c r="A99" s="103" t="s">
        <v>168</v>
      </c>
      <c r="B99" s="169" t="s">
        <v>69</v>
      </c>
      <c r="C99" s="41"/>
      <c r="D99" s="41">
        <v>633000</v>
      </c>
      <c r="E99" s="67"/>
      <c r="F99" s="93" t="str">
        <f t="shared" si="9"/>
        <v> </v>
      </c>
      <c r="G99" s="93">
        <f t="shared" si="10"/>
        <v>0</v>
      </c>
      <c r="H99" s="112">
        <f t="shared" si="1"/>
        <v>0</v>
      </c>
      <c r="I99" s="113">
        <f t="shared" si="2"/>
        <v>-633000</v>
      </c>
    </row>
    <row r="100" spans="1:9" ht="26.25" customHeight="1">
      <c r="A100" s="58">
        <v>250912</v>
      </c>
      <c r="B100" s="104" t="s">
        <v>53</v>
      </c>
      <c r="C100" s="41"/>
      <c r="D100" s="41"/>
      <c r="E100" s="67">
        <v>-2368.27</v>
      </c>
      <c r="F100" s="93" t="str">
        <f t="shared" si="9"/>
        <v> </v>
      </c>
      <c r="G100" s="93" t="str">
        <f t="shared" si="10"/>
        <v> </v>
      </c>
      <c r="H100" s="112">
        <f t="shared" si="1"/>
        <v>-2368.27</v>
      </c>
      <c r="I100" s="113">
        <f t="shared" si="2"/>
        <v>-2368.27</v>
      </c>
    </row>
    <row r="101" spans="1:9" ht="69.75" customHeight="1">
      <c r="A101" s="58"/>
      <c r="B101" s="104" t="s">
        <v>167</v>
      </c>
      <c r="C101" s="41">
        <v>414400</v>
      </c>
      <c r="D101" s="41"/>
      <c r="E101" s="67"/>
      <c r="F101" s="93">
        <f t="shared" si="9"/>
        <v>0</v>
      </c>
      <c r="G101" s="93" t="str">
        <f t="shared" si="10"/>
        <v> </v>
      </c>
      <c r="H101" s="112">
        <f t="shared" si="1"/>
        <v>-414400</v>
      </c>
      <c r="I101" s="113">
        <f t="shared" si="2"/>
        <v>0</v>
      </c>
    </row>
    <row r="102" spans="1:9" ht="12.75" customHeight="1">
      <c r="A102" s="106"/>
      <c r="B102" s="107" t="s">
        <v>54</v>
      </c>
      <c r="C102" s="41">
        <f>C82+C83+C85+C88+C91+C100+C95++C96+C97+C98+C101+C99</f>
        <v>488963</v>
      </c>
      <c r="D102" s="41">
        <f>D82+D83+D85+D88+D91+D100+D95++D96+D97+D98+D101+D99</f>
        <v>2543198</v>
      </c>
      <c r="E102" s="41">
        <f>E82+E83+E85+E88+E91+E100+E95++E96+E97+E98+E101+E99</f>
        <v>1183291.0300000003</v>
      </c>
      <c r="F102" s="93">
        <f t="shared" si="9"/>
        <v>242.00011657323773</v>
      </c>
      <c r="G102" s="93">
        <f t="shared" si="10"/>
        <v>46.52768010984596</v>
      </c>
      <c r="H102" s="94">
        <f t="shared" si="1"/>
        <v>694328.0300000003</v>
      </c>
      <c r="I102" s="95">
        <f t="shared" si="2"/>
        <v>-1359906.9699999997</v>
      </c>
    </row>
    <row r="103" spans="1:9" s="28" customFormat="1" ht="18.75" customHeight="1" thickBot="1">
      <c r="A103" s="106"/>
      <c r="B103" s="108" t="s">
        <v>38</v>
      </c>
      <c r="C103" s="98">
        <f>'Паспорт-Доходи '!C64-'Паспорт-Видатки '!C102</f>
        <v>0</v>
      </c>
      <c r="D103" s="98">
        <f>'Паспорт-Доходи '!D64-'Паспорт-Видатки '!D102</f>
        <v>104296</v>
      </c>
      <c r="E103" s="187">
        <f>'Паспорт-Доходи '!E64-'Паспорт-Видатки '!E102</f>
        <v>452760.9099999997</v>
      </c>
      <c r="F103" s="93"/>
      <c r="G103" s="93"/>
      <c r="H103" s="94"/>
      <c r="I103" s="98"/>
    </row>
    <row r="104" spans="1:9" s="28" customFormat="1" ht="17.25" customHeight="1">
      <c r="A104" s="106"/>
      <c r="B104" s="109" t="s">
        <v>33</v>
      </c>
      <c r="C104" s="110">
        <f>C78+C103</f>
        <v>73942698</v>
      </c>
      <c r="D104" s="110">
        <f>D78+D102</f>
        <v>84242379</v>
      </c>
      <c r="E104" s="110">
        <f>E78+E102</f>
        <v>81855662.04999998</v>
      </c>
      <c r="F104" s="93">
        <f t="shared" si="9"/>
        <v>110.70148136872146</v>
      </c>
      <c r="G104" s="93">
        <f t="shared" si="10"/>
        <v>97.16684526442442</v>
      </c>
      <c r="H104" s="94">
        <f t="shared" si="1"/>
        <v>7912964.049999982</v>
      </c>
      <c r="I104" s="95">
        <f t="shared" si="2"/>
        <v>-2386716.950000018</v>
      </c>
    </row>
    <row r="105" spans="1:8" ht="15">
      <c r="A105" s="178" t="s">
        <v>145</v>
      </c>
      <c r="B105" s="178"/>
      <c r="C105" s="178"/>
      <c r="D105" s="178"/>
      <c r="E105" s="178"/>
      <c r="F105" s="178"/>
      <c r="G105" s="178"/>
      <c r="H105" s="178" t="s">
        <v>146</v>
      </c>
    </row>
    <row r="106" ht="12.75">
      <c r="B106" s="1" t="s">
        <v>34</v>
      </c>
    </row>
    <row r="107" ht="12.75">
      <c r="E107" s="35"/>
    </row>
    <row r="108" ht="12.75">
      <c r="E108" s="35"/>
    </row>
  </sheetData>
  <mergeCells count="6">
    <mergeCell ref="H1:I1"/>
    <mergeCell ref="A1:B3"/>
    <mergeCell ref="F2:G2"/>
    <mergeCell ref="C2:C3"/>
    <mergeCell ref="D2:D3"/>
    <mergeCell ref="E2:E3"/>
  </mergeCells>
  <printOptions/>
  <pageMargins left="0.2" right="0.1968503937007874" top="0.18" bottom="0.07" header="0.18" footer="0.05"/>
  <pageSetup blackAndWhite="1" horizontalDpi="600" verticalDpi="600" orientation="landscape" paperSize="9" scale="80" r:id="rId1"/>
  <headerFooter alignWithMargins="0">
    <oddHeader>&amp;R&amp;8Страница &amp;P из &amp;N</oddHeader>
    <oddFooter>&amp;L&amp;8&amp;D&amp;C&amp;8&amp;F.xls   &amp;A&amp;R&amp;8&amp;T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2014-02-20T05:49:05Z</cp:lastPrinted>
  <dcterms:created xsi:type="dcterms:W3CDTF">2003-01-17T12:19:06Z</dcterms:created>
  <dcterms:modified xsi:type="dcterms:W3CDTF">2014-03-10T11:28:04Z</dcterms:modified>
  <cp:category/>
  <cp:version/>
  <cp:contentType/>
  <cp:contentStatus/>
</cp:coreProperties>
</file>